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G:\Meu Drive\COMERCIAL\VIPPIM VIGILÂNCIA\CONTRATOS\1. PUBLICOS\BRIGADA\CORREIOS\REPACTUAÇÃO\2024\"/>
    </mc:Choice>
  </mc:AlternateContent>
  <xr:revisionPtr revIDLastSave="0" documentId="13_ncr:1_{6D238202-CD95-43E1-9323-CF3B386A73C9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Fatura" sheetId="15" r:id="rId1"/>
    <sheet name="Proposta" sheetId="2" r:id="rId2"/>
    <sheet name="Diferença" sheetId="14" state="hidden" r:id="rId3"/>
    <sheet name="Diurno" sheetId="4" r:id="rId4"/>
    <sheet name="Diurno FG" sheetId="7" r:id="rId5"/>
    <sheet name="Noturno " sheetId="3" r:id="rId6"/>
    <sheet name="Noturno FG " sheetId="9" r:id="rId7"/>
    <sheet name="Chefe" sheetId="6" r:id="rId8"/>
    <sheet name="Chefe FG " sheetId="10" r:id="rId9"/>
    <sheet name="Uniforme" sheetId="11" r:id="rId10"/>
    <sheet name="Materiais" sheetId="12" r:id="rId11"/>
    <sheet name="Equipamentos" sheetId="13" r:id="rId12"/>
  </sheets>
  <externalReferences>
    <externalReference r:id="rId13"/>
    <externalReference r:id="rId14"/>
    <externalReference r:id="rId15"/>
  </externalReferences>
  <definedNames>
    <definedName name="_1Sem_nome" localSheetId="7">#REF!</definedName>
    <definedName name="_1Sem_nome" localSheetId="8">#REF!</definedName>
    <definedName name="_1Sem_nome" localSheetId="3">#REF!</definedName>
    <definedName name="_1Sem_nome" localSheetId="4">#REF!</definedName>
    <definedName name="_1Sem_nome" localSheetId="11">#REF!</definedName>
    <definedName name="_1Sem_nome" localSheetId="0">#REF!</definedName>
    <definedName name="_1Sem_nome" localSheetId="10">#REF!</definedName>
    <definedName name="_1Sem_nome" localSheetId="5">#REF!</definedName>
    <definedName name="_1Sem_nome" localSheetId="6">#REF!</definedName>
    <definedName name="_1Sem_nome" localSheetId="1">#REF!</definedName>
    <definedName name="_1Sem_nome" localSheetId="9">#REF!</definedName>
    <definedName name="_1Sem_nome">#REF!</definedName>
    <definedName name="_P1" localSheetId="7">#REF!</definedName>
    <definedName name="_P1" localSheetId="8">#REF!</definedName>
    <definedName name="_P1" localSheetId="3">#REF!</definedName>
    <definedName name="_P1" localSheetId="4">#REF!</definedName>
    <definedName name="_P1" localSheetId="11">#REF!</definedName>
    <definedName name="_P1" localSheetId="0">#REF!</definedName>
    <definedName name="_P1" localSheetId="10">#REF!</definedName>
    <definedName name="_P1" localSheetId="5">#REF!</definedName>
    <definedName name="_P1" localSheetId="6">#REF!</definedName>
    <definedName name="_P1" localSheetId="1">#REF!</definedName>
    <definedName name="_P1" localSheetId="9">#REF!</definedName>
    <definedName name="_P1">#REF!</definedName>
    <definedName name="_P2" localSheetId="7">#REF!</definedName>
    <definedName name="_P2" localSheetId="8">#REF!</definedName>
    <definedName name="_P2" localSheetId="3">#REF!</definedName>
    <definedName name="_P2" localSheetId="4">#REF!</definedName>
    <definedName name="_P2" localSheetId="11">#REF!</definedName>
    <definedName name="_P2" localSheetId="0">#REF!</definedName>
    <definedName name="_P2" localSheetId="10">#REF!</definedName>
    <definedName name="_P2" localSheetId="5">#REF!</definedName>
    <definedName name="_P2" localSheetId="6">#REF!</definedName>
    <definedName name="_P2" localSheetId="1">#REF!</definedName>
    <definedName name="_P2" localSheetId="9">#REF!</definedName>
    <definedName name="_P2">#REF!</definedName>
    <definedName name="_p3" localSheetId="7">#REF!</definedName>
    <definedName name="_p3" localSheetId="8">#REF!</definedName>
    <definedName name="_p3" localSheetId="3">#REF!</definedName>
    <definedName name="_p3" localSheetId="4">#REF!</definedName>
    <definedName name="_p3" localSheetId="11">#REF!</definedName>
    <definedName name="_p3" localSheetId="0">#REF!</definedName>
    <definedName name="_p3" localSheetId="10">#REF!</definedName>
    <definedName name="_p3" localSheetId="5">#REF!</definedName>
    <definedName name="_p3" localSheetId="6">#REF!</definedName>
    <definedName name="_p3" localSheetId="1">#REF!</definedName>
    <definedName name="_p3" localSheetId="9">#REF!</definedName>
    <definedName name="_p3">#REF!</definedName>
    <definedName name="_xlnm.Print_Area" localSheetId="7">Chefe!$A$1:$G$131</definedName>
    <definedName name="_xlnm.Print_Area" localSheetId="8">'Chefe FG '!$A$1:$G$131</definedName>
    <definedName name="_xlnm.Print_Area" localSheetId="3">Diurno!$A$1:$G$131</definedName>
    <definedName name="_xlnm.Print_Area" localSheetId="4">'Diurno FG'!$A$1:$G$131</definedName>
    <definedName name="_xlnm.Print_Area" localSheetId="11">Equipamentos!$A$1:$G$54</definedName>
    <definedName name="_xlnm.Print_Area" localSheetId="0">Fatura!$A$1:$K$74</definedName>
    <definedName name="_xlnm.Print_Area" localSheetId="5">'Noturno '!$A$1:$G$131</definedName>
    <definedName name="_xlnm.Print_Area" localSheetId="6">'Noturno FG '!$A$1:$G$131</definedName>
    <definedName name="_xlnm.Print_Area" localSheetId="1">Proposta!$A$1:$K$78</definedName>
    <definedName name="BuiltIn_Print_Area" localSheetId="7">#REF!</definedName>
    <definedName name="BuiltIn_Print_Area" localSheetId="8">#REF!</definedName>
    <definedName name="BuiltIn_Print_Area" localSheetId="3">#REF!</definedName>
    <definedName name="BuiltIn_Print_Area" localSheetId="4">#REF!</definedName>
    <definedName name="BuiltIn_Print_Area" localSheetId="11">#REF!</definedName>
    <definedName name="BuiltIn_Print_Area" localSheetId="0">#REF!</definedName>
    <definedName name="BuiltIn_Print_Area" localSheetId="10">#REF!</definedName>
    <definedName name="BuiltIn_Print_Area" localSheetId="5">#REF!</definedName>
    <definedName name="BuiltIn_Print_Area" localSheetId="6">#REF!</definedName>
    <definedName name="BuiltIn_Print_Area" localSheetId="1">#REF!</definedName>
    <definedName name="BuiltIn_Print_Area" localSheetId="9">#REF!</definedName>
    <definedName name="BuiltIn_Print_Area">#REF!</definedName>
    <definedName name="BuiltIn_Print_Area___0" localSheetId="7">#REF!</definedName>
    <definedName name="BuiltIn_Print_Area___0" localSheetId="8">#REF!</definedName>
    <definedName name="BuiltIn_Print_Area___0" localSheetId="3">#REF!</definedName>
    <definedName name="BuiltIn_Print_Area___0" localSheetId="4">#REF!</definedName>
    <definedName name="BuiltIn_Print_Area___0" localSheetId="11">#REF!</definedName>
    <definedName name="BuiltIn_Print_Area___0" localSheetId="0">#REF!</definedName>
    <definedName name="BuiltIn_Print_Area___0" localSheetId="10">#REF!</definedName>
    <definedName name="BuiltIn_Print_Area___0" localSheetId="5">#REF!</definedName>
    <definedName name="BuiltIn_Print_Area___0" localSheetId="6">#REF!</definedName>
    <definedName name="BuiltIn_Print_Area___0" localSheetId="1">#REF!</definedName>
    <definedName name="BuiltIn_Print_Area___0" localSheetId="9">#REF!</definedName>
    <definedName name="BuiltIn_Print_Area___0">#REF!</definedName>
    <definedName name="CHEFE" localSheetId="7">#REF!</definedName>
    <definedName name="CHEFE" localSheetId="8">#REF!</definedName>
    <definedName name="CHEFE" localSheetId="3">#REF!</definedName>
    <definedName name="CHEFE" localSheetId="4">#REF!</definedName>
    <definedName name="CHEFE" localSheetId="11">#REF!</definedName>
    <definedName name="CHEFE" localSheetId="0">#REF!</definedName>
    <definedName name="CHEFE" localSheetId="10">#REF!</definedName>
    <definedName name="CHEFE" localSheetId="5">#REF!</definedName>
    <definedName name="CHEFE" localSheetId="6">#REF!</definedName>
    <definedName name="CHEFE" localSheetId="1">#REF!</definedName>
    <definedName name="CHEFE" localSheetId="9">#REF!</definedName>
    <definedName name="CHEFE">#REF!</definedName>
    <definedName name="diurno2" localSheetId="8">#REF!</definedName>
    <definedName name="diurno2" localSheetId="5">#REF!</definedName>
    <definedName name="diurno2" localSheetId="6">#REF!</definedName>
    <definedName name="diurno2">#REF!</definedName>
    <definedName name="Excel_BuiltIn_Print_Area_1" localSheetId="8">#REF!</definedName>
    <definedName name="Excel_BuiltIn_Print_Area_1" localSheetId="4">#REF!</definedName>
    <definedName name="Excel_BuiltIn_Print_Area_1" localSheetId="11">#REF!</definedName>
    <definedName name="Excel_BuiltIn_Print_Area_1" localSheetId="0">#REF!</definedName>
    <definedName name="Excel_BuiltIn_Print_Area_1" localSheetId="10">#REF!</definedName>
    <definedName name="Excel_BuiltIn_Print_Area_1" localSheetId="5">#REF!</definedName>
    <definedName name="Excel_BuiltIn_Print_Area_1" localSheetId="6">#REF!</definedName>
    <definedName name="Excel_BuiltIn_Print_Area_1" localSheetId="1">#REF!</definedName>
    <definedName name="Excel_BuiltIn_Print_Area_1" localSheetId="9">#REF!</definedName>
    <definedName name="Excel_BuiltIn_Print_Area_1">#REF!</definedName>
    <definedName name="Excel_BuiltIn_Print_Area_2" localSheetId="8">#REF!</definedName>
    <definedName name="Excel_BuiltIn_Print_Area_2" localSheetId="4">#REF!</definedName>
    <definedName name="Excel_BuiltIn_Print_Area_2" localSheetId="11">#REF!</definedName>
    <definedName name="Excel_BuiltIn_Print_Area_2" localSheetId="0">#REF!</definedName>
    <definedName name="Excel_BuiltIn_Print_Area_2" localSheetId="10">#REF!</definedName>
    <definedName name="Excel_BuiltIn_Print_Area_2" localSheetId="5">#REF!</definedName>
    <definedName name="Excel_BuiltIn_Print_Area_2" localSheetId="6">#REF!</definedName>
    <definedName name="Excel_BuiltIn_Print_Area_2" localSheetId="1">#REF!</definedName>
    <definedName name="Excel_BuiltIn_Print_Area_2" localSheetId="9">#REF!</definedName>
    <definedName name="Excel_BuiltIn_Print_Area_2">#REF!</definedName>
    <definedName name="luciene" localSheetId="7">#REF!</definedName>
    <definedName name="luciene" localSheetId="8">#REF!</definedName>
    <definedName name="luciene" localSheetId="3">#REF!</definedName>
    <definedName name="luciene" localSheetId="4">#REF!</definedName>
    <definedName name="luciene" localSheetId="11">#REF!</definedName>
    <definedName name="luciene" localSheetId="0">#REF!</definedName>
    <definedName name="luciene" localSheetId="10">#REF!</definedName>
    <definedName name="luciene" localSheetId="5">#REF!</definedName>
    <definedName name="luciene" localSheetId="6">#REF!</definedName>
    <definedName name="luciene" localSheetId="1">#REF!</definedName>
    <definedName name="luciene" localSheetId="9">#REF!</definedName>
    <definedName name="luciene">#REF!</definedName>
    <definedName name="noturno1" localSheetId="8">#REF!</definedName>
    <definedName name="noturno1" localSheetId="6">#REF!</definedName>
    <definedName name="noturno1">#REF!</definedName>
    <definedName name="Po" localSheetId="7">#REF!</definedName>
    <definedName name="Po" localSheetId="8">#REF!</definedName>
    <definedName name="Po" localSheetId="3">#REF!</definedName>
    <definedName name="Po" localSheetId="4">#REF!</definedName>
    <definedName name="Po" localSheetId="11">#REF!</definedName>
    <definedName name="Po" localSheetId="0">#REF!</definedName>
    <definedName name="Po" localSheetId="10">#REF!</definedName>
    <definedName name="Po" localSheetId="5">#REF!</definedName>
    <definedName name="Po" localSheetId="6">#REF!</definedName>
    <definedName name="Po" localSheetId="1">#REF!</definedName>
    <definedName name="Po" localSheetId="9">#REF!</definedName>
    <definedName name="Po">#REF!</definedName>
    <definedName name="repactuação" localSheetId="8">#REF!</definedName>
    <definedName name="repactuação" localSheetId="6">#REF!</definedName>
    <definedName name="repactuação">#REF!</definedName>
    <definedName name="ssss" localSheetId="7">#REF!</definedName>
    <definedName name="ssss" localSheetId="8">#REF!</definedName>
    <definedName name="ssss" localSheetId="3">#REF!</definedName>
    <definedName name="ssss" localSheetId="4">#REF!</definedName>
    <definedName name="ssss" localSheetId="11">#REF!</definedName>
    <definedName name="ssss" localSheetId="0">#REF!</definedName>
    <definedName name="ssss" localSheetId="10">#REF!</definedName>
    <definedName name="ssss" localSheetId="5">#REF!</definedName>
    <definedName name="ssss" localSheetId="6">#REF!</definedName>
    <definedName name="ssss" localSheetId="1">#REF!</definedName>
    <definedName name="ssss" localSheetId="9">#REF!</definedName>
    <definedName name="ssss">#REF!</definedName>
    <definedName name="sssss" localSheetId="7">#REF!</definedName>
    <definedName name="sssss" localSheetId="8">#REF!</definedName>
    <definedName name="sssss" localSheetId="3">#REF!</definedName>
    <definedName name="sssss" localSheetId="4">#REF!</definedName>
    <definedName name="sssss" localSheetId="11">#REF!</definedName>
    <definedName name="sssss" localSheetId="0">#REF!</definedName>
    <definedName name="sssss" localSheetId="10">#REF!</definedName>
    <definedName name="sssss" localSheetId="5">#REF!</definedName>
    <definedName name="sssss" localSheetId="6">#REF!</definedName>
    <definedName name="sssss" localSheetId="1">#REF!</definedName>
    <definedName name="sssss" localSheetId="9">#REF!</definedName>
    <definedName name="sssss">#REF!</definedName>
    <definedName name="To" localSheetId="7">#REF!</definedName>
    <definedName name="To" localSheetId="8">#REF!</definedName>
    <definedName name="To" localSheetId="3">#REF!</definedName>
    <definedName name="To" localSheetId="4">#REF!</definedName>
    <definedName name="To" localSheetId="11">#REF!</definedName>
    <definedName name="To" localSheetId="0">#REF!</definedName>
    <definedName name="To" localSheetId="10">#REF!</definedName>
    <definedName name="To" localSheetId="5">#REF!</definedName>
    <definedName name="To" localSheetId="6">#REF!</definedName>
    <definedName name="To" localSheetId="1">#REF!</definedName>
    <definedName name="To" localSheetId="9">#REF!</definedName>
    <definedName name="To">#REF!</definedName>
    <definedName name="vvvv" localSheetId="7">#REF!</definedName>
    <definedName name="vvvv" localSheetId="8">#REF!</definedName>
    <definedName name="vvvv" localSheetId="3">#REF!</definedName>
    <definedName name="vvvv" localSheetId="4">#REF!</definedName>
    <definedName name="vvvv" localSheetId="11">#REF!</definedName>
    <definedName name="vvvv" localSheetId="0">#REF!</definedName>
    <definedName name="vvvv" localSheetId="10">#REF!</definedName>
    <definedName name="vvvv" localSheetId="5">#REF!</definedName>
    <definedName name="vvvv" localSheetId="6">#REF!</definedName>
    <definedName name="vvvv" localSheetId="1">#REF!</definedName>
    <definedName name="vvvv" localSheetId="9">#REF!</definedName>
    <definedName name="vvvv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5" l="1"/>
  <c r="H5" i="15"/>
  <c r="I5" i="15" s="1"/>
  <c r="J5" i="15" s="1"/>
  <c r="K5" i="15" s="1"/>
  <c r="H4" i="15"/>
  <c r="H3" i="15"/>
  <c r="J3" i="2"/>
  <c r="I3" i="2"/>
  <c r="H10" i="2"/>
  <c r="H9" i="2"/>
  <c r="H8" i="2"/>
  <c r="H7" i="2"/>
  <c r="H6" i="2"/>
  <c r="H5" i="2"/>
  <c r="H4" i="2"/>
  <c r="H3" i="2"/>
  <c r="I118" i="10"/>
  <c r="I116" i="10"/>
  <c r="I114" i="10"/>
  <c r="I88" i="10"/>
  <c r="I89" i="10" s="1"/>
  <c r="I98" i="10" s="1"/>
  <c r="I99" i="10" s="1"/>
  <c r="I125" i="10" s="1"/>
  <c r="I87" i="10"/>
  <c r="I86" i="10"/>
  <c r="I85" i="10"/>
  <c r="I84" i="10"/>
  <c r="I83" i="10"/>
  <c r="I82" i="10"/>
  <c r="I77" i="10"/>
  <c r="I76" i="10"/>
  <c r="I75" i="10"/>
  <c r="I74" i="10"/>
  <c r="I73" i="10"/>
  <c r="I72" i="10"/>
  <c r="H56" i="10"/>
  <c r="I51" i="10"/>
  <c r="I50" i="10"/>
  <c r="I49" i="10"/>
  <c r="I48" i="10"/>
  <c r="I47" i="10"/>
  <c r="I46" i="10"/>
  <c r="I45" i="10"/>
  <c r="I44" i="10"/>
  <c r="I39" i="10"/>
  <c r="I38" i="10"/>
  <c r="H20" i="10"/>
  <c r="I115" i="10"/>
  <c r="H113" i="10"/>
  <c r="I105" i="10"/>
  <c r="I104" i="10"/>
  <c r="I107" i="10" s="1"/>
  <c r="I126" i="10" s="1"/>
  <c r="I103" i="10"/>
  <c r="H87" i="10"/>
  <c r="H86" i="10"/>
  <c r="H85" i="10"/>
  <c r="H84" i="10"/>
  <c r="H83" i="10"/>
  <c r="H88" i="10" s="1"/>
  <c r="H89" i="10" s="1"/>
  <c r="H97" i="10" s="1"/>
  <c r="H99" i="10" s="1"/>
  <c r="H77" i="10"/>
  <c r="H76" i="10"/>
  <c r="H75" i="10"/>
  <c r="H74" i="10"/>
  <c r="H78" i="10" s="1"/>
  <c r="H73" i="10"/>
  <c r="H72" i="10"/>
  <c r="I67" i="10"/>
  <c r="I61" i="10"/>
  <c r="H51" i="10"/>
  <c r="H50" i="10"/>
  <c r="H49" i="10"/>
  <c r="H48" i="10"/>
  <c r="H47" i="10"/>
  <c r="H46" i="10"/>
  <c r="H45" i="10"/>
  <c r="H44" i="10"/>
  <c r="H52" i="10" s="1"/>
  <c r="H66" i="10" s="1"/>
  <c r="H39" i="10"/>
  <c r="I40" i="10"/>
  <c r="I41" i="10" s="1"/>
  <c r="I65" i="10" s="1"/>
  <c r="H38" i="10"/>
  <c r="H40" i="10" s="1"/>
  <c r="I26" i="10"/>
  <c r="I27" i="10" s="1"/>
  <c r="I13" i="10"/>
  <c r="I14" i="10" s="1"/>
  <c r="I118" i="6"/>
  <c r="I116" i="6"/>
  <c r="I114" i="6"/>
  <c r="I113" i="6"/>
  <c r="I112" i="6"/>
  <c r="I88" i="6"/>
  <c r="I87" i="6"/>
  <c r="I86" i="6"/>
  <c r="I85" i="6"/>
  <c r="I84" i="6"/>
  <c r="I83" i="6"/>
  <c r="I82" i="6"/>
  <c r="I77" i="6"/>
  <c r="I76" i="6"/>
  <c r="I75" i="6"/>
  <c r="I74" i="6"/>
  <c r="I73" i="6"/>
  <c r="I72" i="6"/>
  <c r="I60" i="6"/>
  <c r="I59" i="6"/>
  <c r="I58" i="6"/>
  <c r="I57" i="6"/>
  <c r="I56" i="6"/>
  <c r="H56" i="6"/>
  <c r="I51" i="6"/>
  <c r="I50" i="6"/>
  <c r="I49" i="6"/>
  <c r="I48" i="6"/>
  <c r="I47" i="6"/>
  <c r="I46" i="6"/>
  <c r="I45" i="6"/>
  <c r="I44" i="6"/>
  <c r="I39" i="6"/>
  <c r="I38" i="6"/>
  <c r="I40" i="6" s="1"/>
  <c r="I41" i="6" s="1"/>
  <c r="I115" i="6"/>
  <c r="H113" i="6"/>
  <c r="I107" i="6"/>
  <c r="I126" i="6" s="1"/>
  <c r="I105" i="6"/>
  <c r="I104" i="6"/>
  <c r="I103" i="6"/>
  <c r="I89" i="6"/>
  <c r="H87" i="6"/>
  <c r="H86" i="6"/>
  <c r="H85" i="6"/>
  <c r="H84" i="6"/>
  <c r="H83" i="6"/>
  <c r="H88" i="6" s="1"/>
  <c r="H89" i="6" s="1"/>
  <c r="H97" i="6" s="1"/>
  <c r="H99" i="6" s="1"/>
  <c r="H77" i="6"/>
  <c r="H76" i="6"/>
  <c r="H75" i="6"/>
  <c r="H74" i="6"/>
  <c r="H73" i="6"/>
  <c r="H72" i="6"/>
  <c r="H78" i="6" s="1"/>
  <c r="H51" i="6"/>
  <c r="H50" i="6"/>
  <c r="H49" i="6"/>
  <c r="H48" i="6"/>
  <c r="H47" i="6"/>
  <c r="H46" i="6"/>
  <c r="H45" i="6"/>
  <c r="H44" i="6"/>
  <c r="H52" i="6" s="1"/>
  <c r="H66" i="6" s="1"/>
  <c r="H39" i="6"/>
  <c r="H38" i="6"/>
  <c r="H40" i="6" s="1"/>
  <c r="I26" i="6"/>
  <c r="I27" i="6" s="1"/>
  <c r="I33" i="6" s="1"/>
  <c r="I13" i="6"/>
  <c r="I14" i="6" s="1"/>
  <c r="I116" i="9"/>
  <c r="I114" i="9"/>
  <c r="I112" i="9"/>
  <c r="I88" i="9"/>
  <c r="I87" i="9"/>
  <c r="I86" i="9"/>
  <c r="I85" i="9"/>
  <c r="I84" i="9"/>
  <c r="I83" i="9"/>
  <c r="I82" i="9"/>
  <c r="I77" i="9"/>
  <c r="I76" i="9"/>
  <c r="I75" i="9"/>
  <c r="I74" i="9"/>
  <c r="I73" i="9"/>
  <c r="I72" i="9"/>
  <c r="I51" i="9"/>
  <c r="I50" i="9"/>
  <c r="I49" i="9"/>
  <c r="I48" i="9"/>
  <c r="I47" i="9"/>
  <c r="I46" i="9"/>
  <c r="I45" i="9"/>
  <c r="I44" i="9"/>
  <c r="I39" i="9"/>
  <c r="I38" i="9"/>
  <c r="I40" i="9"/>
  <c r="I41" i="9" s="1"/>
  <c r="I65" i="9" s="1"/>
  <c r="H20" i="9"/>
  <c r="I26" i="9" s="1"/>
  <c r="I115" i="9"/>
  <c r="H113" i="9"/>
  <c r="I105" i="9"/>
  <c r="I104" i="9"/>
  <c r="I103" i="9"/>
  <c r="I107" i="9" s="1"/>
  <c r="I126" i="9" s="1"/>
  <c r="I89" i="9"/>
  <c r="I98" i="9" s="1"/>
  <c r="I99" i="9" s="1"/>
  <c r="I125" i="9" s="1"/>
  <c r="H87" i="9"/>
  <c r="H86" i="9"/>
  <c r="H85" i="9"/>
  <c r="H84" i="9"/>
  <c r="H83" i="9"/>
  <c r="H88" i="9" s="1"/>
  <c r="H89" i="9" s="1"/>
  <c r="H97" i="9" s="1"/>
  <c r="H99" i="9" s="1"/>
  <c r="H77" i="9"/>
  <c r="H76" i="9"/>
  <c r="H75" i="9"/>
  <c r="H74" i="9"/>
  <c r="H73" i="9"/>
  <c r="H72" i="9"/>
  <c r="H78" i="9" s="1"/>
  <c r="I67" i="9"/>
  <c r="I61" i="9"/>
  <c r="H51" i="9"/>
  <c r="H50" i="9"/>
  <c r="H49" i="9"/>
  <c r="H48" i="9"/>
  <c r="H47" i="9"/>
  <c r="H46" i="9"/>
  <c r="H45" i="9"/>
  <c r="H44" i="9"/>
  <c r="H52" i="9" s="1"/>
  <c r="H66" i="9" s="1"/>
  <c r="H40" i="9"/>
  <c r="H41" i="9" s="1"/>
  <c r="H39" i="9"/>
  <c r="H38" i="9"/>
  <c r="I13" i="9"/>
  <c r="I14" i="9" s="1"/>
  <c r="I116" i="3"/>
  <c r="I114" i="3"/>
  <c r="I113" i="3"/>
  <c r="I103" i="3"/>
  <c r="I88" i="3"/>
  <c r="I89" i="3" s="1"/>
  <c r="I87" i="3"/>
  <c r="I86" i="3"/>
  <c r="I85" i="3"/>
  <c r="I84" i="3"/>
  <c r="I83" i="3"/>
  <c r="I82" i="3"/>
  <c r="I77" i="3"/>
  <c r="I76" i="3"/>
  <c r="I75" i="3"/>
  <c r="I74" i="3"/>
  <c r="I73" i="3"/>
  <c r="I72" i="3"/>
  <c r="I60" i="3"/>
  <c r="I59" i="3"/>
  <c r="I58" i="3"/>
  <c r="I57" i="3"/>
  <c r="I56" i="3"/>
  <c r="H56" i="3"/>
  <c r="I51" i="3"/>
  <c r="I50" i="3"/>
  <c r="I49" i="3"/>
  <c r="I48" i="3"/>
  <c r="I47" i="3"/>
  <c r="I46" i="3"/>
  <c r="I45" i="3"/>
  <c r="I44" i="3"/>
  <c r="I39" i="3"/>
  <c r="I38" i="3"/>
  <c r="H20" i="3"/>
  <c r="I26" i="3" s="1"/>
  <c r="I27" i="3" s="1"/>
  <c r="I115" i="3"/>
  <c r="H113" i="3"/>
  <c r="I105" i="3"/>
  <c r="I104" i="3"/>
  <c r="H87" i="3"/>
  <c r="H86" i="3"/>
  <c r="H85" i="3"/>
  <c r="H84" i="3"/>
  <c r="H83" i="3"/>
  <c r="H88" i="3" s="1"/>
  <c r="H89" i="3" s="1"/>
  <c r="H97" i="3" s="1"/>
  <c r="H99" i="3" s="1"/>
  <c r="H77" i="3"/>
  <c r="H76" i="3"/>
  <c r="H75" i="3"/>
  <c r="H74" i="3"/>
  <c r="H78" i="3" s="1"/>
  <c r="H73" i="3"/>
  <c r="H72" i="3"/>
  <c r="H51" i="3"/>
  <c r="H50" i="3"/>
  <c r="H49" i="3"/>
  <c r="H48" i="3"/>
  <c r="H47" i="3"/>
  <c r="H46" i="3"/>
  <c r="H45" i="3"/>
  <c r="H44" i="3"/>
  <c r="H52" i="3" s="1"/>
  <c r="H66" i="3" s="1"/>
  <c r="H39" i="3"/>
  <c r="H38" i="3"/>
  <c r="H40" i="3" s="1"/>
  <c r="I14" i="3"/>
  <c r="I13" i="3"/>
  <c r="I118" i="7"/>
  <c r="I116" i="7"/>
  <c r="I114" i="7"/>
  <c r="I112" i="7"/>
  <c r="I111" i="7"/>
  <c r="I88" i="7"/>
  <c r="I89" i="7" s="1"/>
  <c r="I98" i="7" s="1"/>
  <c r="I99" i="7" s="1"/>
  <c r="I125" i="7" s="1"/>
  <c r="I87" i="7"/>
  <c r="I86" i="7"/>
  <c r="I85" i="7"/>
  <c r="I84" i="7"/>
  <c r="I83" i="7"/>
  <c r="I82" i="7"/>
  <c r="I77" i="7"/>
  <c r="I76" i="7"/>
  <c r="I75" i="7"/>
  <c r="I74" i="7"/>
  <c r="I73" i="7"/>
  <c r="I72" i="7"/>
  <c r="H56" i="7"/>
  <c r="I51" i="7"/>
  <c r="I50" i="7"/>
  <c r="I49" i="7"/>
  <c r="I48" i="7"/>
  <c r="I47" i="7"/>
  <c r="I46" i="7"/>
  <c r="I45" i="7"/>
  <c r="I44" i="7"/>
  <c r="I39" i="7"/>
  <c r="I38" i="7"/>
  <c r="I40" i="7" s="1"/>
  <c r="I41" i="7" s="1"/>
  <c r="I65" i="7" s="1"/>
  <c r="H20" i="7"/>
  <c r="I26" i="7" s="1"/>
  <c r="I27" i="7" s="1"/>
  <c r="I33" i="7" s="1"/>
  <c r="I91" i="7" s="1"/>
  <c r="I93" i="7" s="1"/>
  <c r="I115" i="7"/>
  <c r="H113" i="7"/>
  <c r="I107" i="7"/>
  <c r="I126" i="7" s="1"/>
  <c r="I105" i="7"/>
  <c r="I104" i="7"/>
  <c r="I103" i="7"/>
  <c r="H87" i="7"/>
  <c r="H86" i="7"/>
  <c r="H85" i="7"/>
  <c r="H84" i="7"/>
  <c r="H88" i="7" s="1"/>
  <c r="H89" i="7" s="1"/>
  <c r="H97" i="7" s="1"/>
  <c r="H99" i="7" s="1"/>
  <c r="H83" i="7"/>
  <c r="H77" i="7"/>
  <c r="H76" i="7"/>
  <c r="H75" i="7"/>
  <c r="H74" i="7"/>
  <c r="H73" i="7"/>
  <c r="H72" i="7"/>
  <c r="H78" i="7" s="1"/>
  <c r="I67" i="7"/>
  <c r="I61" i="7"/>
  <c r="H51" i="7"/>
  <c r="H50" i="7"/>
  <c r="H49" i="7"/>
  <c r="H48" i="7"/>
  <c r="H47" i="7"/>
  <c r="H46" i="7"/>
  <c r="H45" i="7"/>
  <c r="H44" i="7"/>
  <c r="H52" i="7" s="1"/>
  <c r="H66" i="7" s="1"/>
  <c r="H39" i="7"/>
  <c r="H38" i="7"/>
  <c r="H40" i="7" s="1"/>
  <c r="I13" i="7"/>
  <c r="I14" i="7" s="1"/>
  <c r="I112" i="4"/>
  <c r="I111" i="4"/>
  <c r="I116" i="4"/>
  <c r="I114" i="4"/>
  <c r="I113" i="4"/>
  <c r="I103" i="4"/>
  <c r="G103" i="4"/>
  <c r="I88" i="4"/>
  <c r="I89" i="4" s="1"/>
  <c r="I87" i="4"/>
  <c r="I86" i="4"/>
  <c r="I85" i="4"/>
  <c r="I84" i="4"/>
  <c r="I82" i="4"/>
  <c r="I83" i="4"/>
  <c r="I77" i="4"/>
  <c r="I76" i="4"/>
  <c r="I75" i="4"/>
  <c r="I74" i="4"/>
  <c r="I73" i="4"/>
  <c r="I72" i="4"/>
  <c r="I66" i="4"/>
  <c r="I56" i="4"/>
  <c r="I51" i="4"/>
  <c r="I50" i="4"/>
  <c r="I49" i="4"/>
  <c r="I48" i="4"/>
  <c r="I47" i="4"/>
  <c r="I46" i="4"/>
  <c r="I45" i="4"/>
  <c r="I44" i="4"/>
  <c r="I39" i="4"/>
  <c r="I38" i="4"/>
  <c r="G38" i="4"/>
  <c r="I115" i="4"/>
  <c r="H113" i="4"/>
  <c r="I105" i="4"/>
  <c r="I104" i="4"/>
  <c r="H87" i="4"/>
  <c r="H86" i="4"/>
  <c r="H85" i="4"/>
  <c r="H84" i="4"/>
  <c r="H83" i="4"/>
  <c r="H88" i="4" s="1"/>
  <c r="H89" i="4" s="1"/>
  <c r="H97" i="4" s="1"/>
  <c r="H99" i="4" s="1"/>
  <c r="H77" i="4"/>
  <c r="H76" i="4"/>
  <c r="H75" i="4"/>
  <c r="H74" i="4"/>
  <c r="H73" i="4"/>
  <c r="H72" i="4"/>
  <c r="H78" i="4" s="1"/>
  <c r="I61" i="4"/>
  <c r="I67" i="4" s="1"/>
  <c r="H51" i="4"/>
  <c r="H50" i="4"/>
  <c r="H49" i="4"/>
  <c r="H48" i="4"/>
  <c r="H47" i="4"/>
  <c r="H46" i="4"/>
  <c r="H45" i="4"/>
  <c r="H44" i="4"/>
  <c r="H52" i="4" s="1"/>
  <c r="H66" i="4" s="1"/>
  <c r="H39" i="4"/>
  <c r="H38" i="4"/>
  <c r="H40" i="4" s="1"/>
  <c r="I26" i="4"/>
  <c r="I13" i="4"/>
  <c r="I14" i="4" s="1"/>
  <c r="D9" i="14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E33" i="15" s="1"/>
  <c r="F33" i="15" s="1"/>
  <c r="D32" i="15"/>
  <c r="E32" i="15" s="1"/>
  <c r="F32" i="15" s="1"/>
  <c r="D31" i="15"/>
  <c r="E31" i="15" s="1"/>
  <c r="F31" i="15" s="1"/>
  <c r="C31" i="15"/>
  <c r="D30" i="15"/>
  <c r="E30" i="15" s="1"/>
  <c r="F30" i="15" s="1"/>
  <c r="C30" i="15"/>
  <c r="D29" i="15"/>
  <c r="E29" i="15" s="1"/>
  <c r="F29" i="15" s="1"/>
  <c r="C29" i="15"/>
  <c r="D28" i="15"/>
  <c r="E28" i="15" s="1"/>
  <c r="F28" i="15" s="1"/>
  <c r="C28" i="15"/>
  <c r="D27" i="15"/>
  <c r="E27" i="15" s="1"/>
  <c r="F27" i="15" s="1"/>
  <c r="C27" i="15"/>
  <c r="D26" i="15"/>
  <c r="E26" i="15" s="1"/>
  <c r="F26" i="15" s="1"/>
  <c r="C26" i="15"/>
  <c r="D25" i="15"/>
  <c r="E25" i="15" s="1"/>
  <c r="F25" i="15" s="1"/>
  <c r="C25" i="15"/>
  <c r="D24" i="15"/>
  <c r="E24" i="15" s="1"/>
  <c r="F24" i="15" s="1"/>
  <c r="C24" i="15"/>
  <c r="D23" i="15"/>
  <c r="E23" i="15" s="1"/>
  <c r="F23" i="15" s="1"/>
  <c r="C23" i="15"/>
  <c r="D22" i="15"/>
  <c r="E22" i="15" s="1"/>
  <c r="F22" i="15" s="1"/>
  <c r="C22" i="15"/>
  <c r="D21" i="15"/>
  <c r="E21" i="15" s="1"/>
  <c r="F21" i="15" s="1"/>
  <c r="C21" i="15"/>
  <c r="D20" i="15"/>
  <c r="E20" i="15" s="1"/>
  <c r="F20" i="15" s="1"/>
  <c r="C20" i="15"/>
  <c r="D19" i="15"/>
  <c r="E19" i="15" s="1"/>
  <c r="F19" i="15" s="1"/>
  <c r="C19" i="15"/>
  <c r="D18" i="15"/>
  <c r="E18" i="15" s="1"/>
  <c r="F18" i="15" s="1"/>
  <c r="C18" i="15"/>
  <c r="D17" i="15"/>
  <c r="E17" i="15" s="1"/>
  <c r="F17" i="15" s="1"/>
  <c r="C17" i="15"/>
  <c r="D16" i="15"/>
  <c r="E16" i="15" s="1"/>
  <c r="F16" i="15" s="1"/>
  <c r="C16" i="15"/>
  <c r="D15" i="15"/>
  <c r="E15" i="15" s="1"/>
  <c r="F15" i="15" s="1"/>
  <c r="C15" i="15"/>
  <c r="K14" i="15"/>
  <c r="D14" i="15"/>
  <c r="E14" i="15" s="1"/>
  <c r="F14" i="15" s="1"/>
  <c r="C14" i="15"/>
  <c r="K13" i="15"/>
  <c r="D13" i="15"/>
  <c r="E13" i="15" s="1"/>
  <c r="F13" i="15" s="1"/>
  <c r="C13" i="15"/>
  <c r="F7" i="15"/>
  <c r="I6" i="15"/>
  <c r="J6" i="15" s="1"/>
  <c r="K6" i="15" s="1"/>
  <c r="G6" i="15"/>
  <c r="G5" i="15"/>
  <c r="I4" i="15"/>
  <c r="J4" i="15" s="1"/>
  <c r="K4" i="15" s="1"/>
  <c r="G4" i="15"/>
  <c r="I3" i="15"/>
  <c r="J3" i="15" s="1"/>
  <c r="G3" i="15"/>
  <c r="D13" i="14"/>
  <c r="D12" i="14"/>
  <c r="D11" i="14"/>
  <c r="D10" i="14"/>
  <c r="D8" i="14"/>
  <c r="D7" i="14"/>
  <c r="D6" i="14"/>
  <c r="D5" i="14"/>
  <c r="D4" i="14"/>
  <c r="D3" i="14"/>
  <c r="D2" i="14"/>
  <c r="I78" i="10" l="1"/>
  <c r="I124" i="10" s="1"/>
  <c r="I52" i="10"/>
  <c r="I66" i="10" s="1"/>
  <c r="I68" i="10" s="1"/>
  <c r="I123" i="10" s="1"/>
  <c r="I33" i="10"/>
  <c r="I91" i="10" s="1"/>
  <c r="I93" i="10" s="1"/>
  <c r="H41" i="10"/>
  <c r="H65" i="10"/>
  <c r="H68" i="10" s="1"/>
  <c r="I78" i="6"/>
  <c r="I61" i="6"/>
  <c r="I67" i="6" s="1"/>
  <c r="I52" i="6"/>
  <c r="I66" i="6" s="1"/>
  <c r="I91" i="6"/>
  <c r="I93" i="6" s="1"/>
  <c r="I98" i="6" s="1"/>
  <c r="I99" i="6" s="1"/>
  <c r="I125" i="6" s="1"/>
  <c r="I122" i="6"/>
  <c r="H41" i="6"/>
  <c r="H65" i="6"/>
  <c r="H68" i="6" s="1"/>
  <c r="I78" i="9"/>
  <c r="I124" i="9" s="1"/>
  <c r="I52" i="9"/>
  <c r="I66" i="9" s="1"/>
  <c r="I68" i="9" s="1"/>
  <c r="I123" i="9" s="1"/>
  <c r="H65" i="9"/>
  <c r="H68" i="9" s="1"/>
  <c r="I27" i="9"/>
  <c r="I29" i="9" s="1"/>
  <c r="I78" i="3"/>
  <c r="I61" i="3"/>
  <c r="I67" i="3" s="1"/>
  <c r="I52" i="3"/>
  <c r="I66" i="3" s="1"/>
  <c r="I40" i="3"/>
  <c r="I41" i="3" s="1"/>
  <c r="I29" i="3"/>
  <c r="I33" i="3" s="1"/>
  <c r="H41" i="3"/>
  <c r="H65" i="3"/>
  <c r="H68" i="3" s="1"/>
  <c r="I78" i="7"/>
  <c r="I124" i="7" s="1"/>
  <c r="I52" i="7"/>
  <c r="I66" i="7" s="1"/>
  <c r="I68" i="7" s="1"/>
  <c r="I123" i="7" s="1"/>
  <c r="H41" i="7"/>
  <c r="H65" i="7"/>
  <c r="H68" i="7" s="1"/>
  <c r="I78" i="4"/>
  <c r="I40" i="4"/>
  <c r="I41" i="4" s="1"/>
  <c r="I52" i="4"/>
  <c r="I68" i="4" s="1"/>
  <c r="I123" i="4" s="1"/>
  <c r="I33" i="4"/>
  <c r="H41" i="4"/>
  <c r="H65" i="4"/>
  <c r="H68" i="4" s="1"/>
  <c r="I27" i="4"/>
  <c r="J7" i="15"/>
  <c r="J9" i="15"/>
  <c r="D74" i="15"/>
  <c r="G7" i="15"/>
  <c r="K3" i="15"/>
  <c r="E18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27" i="2"/>
  <c r="E27" i="2" s="1"/>
  <c r="D28" i="2"/>
  <c r="E28" i="2" s="1"/>
  <c r="D29" i="2"/>
  <c r="E29" i="2" s="1"/>
  <c r="D30" i="2"/>
  <c r="E30" i="2" s="1"/>
  <c r="D31" i="2"/>
  <c r="E31" i="2" s="1"/>
  <c r="D32" i="2"/>
  <c r="E32" i="2" s="1"/>
  <c r="D33" i="2"/>
  <c r="E33" i="2" s="1"/>
  <c r="D34" i="2"/>
  <c r="E34" i="2" s="1"/>
  <c r="D35" i="2"/>
  <c r="E35" i="2" s="1"/>
  <c r="D36" i="2"/>
  <c r="E36" i="2" s="1"/>
  <c r="D37" i="2"/>
  <c r="E37" i="2" s="1"/>
  <c r="D18" i="2"/>
  <c r="D19" i="2"/>
  <c r="E19" i="2" s="1"/>
  <c r="D20" i="2"/>
  <c r="E20" i="2" s="1"/>
  <c r="D21" i="2"/>
  <c r="E21" i="2" s="1"/>
  <c r="D22" i="2"/>
  <c r="E22" i="2" s="1"/>
  <c r="D23" i="2"/>
  <c r="E23" i="2" s="1"/>
  <c r="D24" i="2"/>
  <c r="E24" i="2" s="1"/>
  <c r="D25" i="2"/>
  <c r="E25" i="2" s="1"/>
  <c r="D17" i="2"/>
  <c r="K17" i="2"/>
  <c r="I127" i="10" l="1"/>
  <c r="I111" i="10" s="1"/>
  <c r="I112" i="10" s="1"/>
  <c r="I68" i="6"/>
  <c r="I123" i="6" s="1"/>
  <c r="I127" i="6"/>
  <c r="I127" i="9"/>
  <c r="I111" i="9" s="1"/>
  <c r="I33" i="9"/>
  <c r="I91" i="9" s="1"/>
  <c r="I93" i="9" s="1"/>
  <c r="I68" i="3"/>
  <c r="I123" i="3" s="1"/>
  <c r="I91" i="3"/>
  <c r="I93" i="3" s="1"/>
  <c r="I98" i="3" s="1"/>
  <c r="I99" i="3" s="1"/>
  <c r="I125" i="3" s="1"/>
  <c r="I122" i="3"/>
  <c r="I127" i="7"/>
  <c r="I129" i="7" s="1"/>
  <c r="I91" i="4"/>
  <c r="I93" i="4" s="1"/>
  <c r="I98" i="4" s="1"/>
  <c r="I99" i="4" s="1"/>
  <c r="I125" i="4" s="1"/>
  <c r="I122" i="4"/>
  <c r="J8" i="15"/>
  <c r="K7" i="15"/>
  <c r="K18" i="2"/>
  <c r="F32" i="2"/>
  <c r="F24" i="2"/>
  <c r="F37" i="2"/>
  <c r="F36" i="2"/>
  <c r="F35" i="2"/>
  <c r="F34" i="2"/>
  <c r="F33" i="2"/>
  <c r="F31" i="2"/>
  <c r="F30" i="2"/>
  <c r="F29" i="2"/>
  <c r="F28" i="2"/>
  <c r="F27" i="2"/>
  <c r="D26" i="2"/>
  <c r="F25" i="2"/>
  <c r="F23" i="2"/>
  <c r="F22" i="2"/>
  <c r="F21" i="2"/>
  <c r="F20" i="2"/>
  <c r="F19" i="2"/>
  <c r="F18" i="2"/>
  <c r="I129" i="10" l="1"/>
  <c r="I131" i="10" s="1"/>
  <c r="I111" i="6"/>
  <c r="I129" i="9"/>
  <c r="I113" i="7"/>
  <c r="I128" i="7" s="1"/>
  <c r="I131" i="7"/>
  <c r="M10" i="15"/>
  <c r="J15" i="15"/>
  <c r="E26" i="2"/>
  <c r="F26" i="2" s="1"/>
  <c r="G56" i="6"/>
  <c r="G56" i="3"/>
  <c r="I113" i="10" l="1"/>
  <c r="I128" i="10" s="1"/>
  <c r="I129" i="6"/>
  <c r="I131" i="6" s="1"/>
  <c r="I131" i="9"/>
  <c r="I113" i="9"/>
  <c r="I118" i="9" s="1"/>
  <c r="I128" i="9" s="1"/>
  <c r="E69" i="15"/>
  <c r="F69" i="15" s="1"/>
  <c r="E61" i="15"/>
  <c r="F61" i="15" s="1"/>
  <c r="E53" i="15"/>
  <c r="F53" i="15" s="1"/>
  <c r="E45" i="15"/>
  <c r="F45" i="15" s="1"/>
  <c r="E37" i="15"/>
  <c r="F37" i="15" s="1"/>
  <c r="E58" i="15"/>
  <c r="F58" i="15" s="1"/>
  <c r="E50" i="15"/>
  <c r="F50" i="15" s="1"/>
  <c r="E71" i="15"/>
  <c r="F71" i="15" s="1"/>
  <c r="E63" i="15"/>
  <c r="F63" i="15" s="1"/>
  <c r="E55" i="15"/>
  <c r="F55" i="15" s="1"/>
  <c r="E47" i="15"/>
  <c r="F47" i="15" s="1"/>
  <c r="E39" i="15"/>
  <c r="F39" i="15" s="1"/>
  <c r="E34" i="15"/>
  <c r="K15" i="15"/>
  <c r="E68" i="15"/>
  <c r="F68" i="15" s="1"/>
  <c r="E60" i="15"/>
  <c r="F60" i="15" s="1"/>
  <c r="E52" i="15"/>
  <c r="F52" i="15" s="1"/>
  <c r="E44" i="15"/>
  <c r="F44" i="15" s="1"/>
  <c r="E36" i="15"/>
  <c r="F36" i="15" s="1"/>
  <c r="E73" i="15"/>
  <c r="F73" i="15" s="1"/>
  <c r="E65" i="15"/>
  <c r="F65" i="15" s="1"/>
  <c r="E57" i="15"/>
  <c r="F57" i="15" s="1"/>
  <c r="E49" i="15"/>
  <c r="F49" i="15" s="1"/>
  <c r="E41" i="15"/>
  <c r="F41" i="15" s="1"/>
  <c r="E70" i="15"/>
  <c r="F70" i="15" s="1"/>
  <c r="E62" i="15"/>
  <c r="F62" i="15" s="1"/>
  <c r="E54" i="15"/>
  <c r="F54" i="15" s="1"/>
  <c r="E46" i="15"/>
  <c r="F46" i="15" s="1"/>
  <c r="E38" i="15"/>
  <c r="F38" i="15" s="1"/>
  <c r="E67" i="15"/>
  <c r="F67" i="15" s="1"/>
  <c r="E59" i="15"/>
  <c r="F59" i="15" s="1"/>
  <c r="E51" i="15"/>
  <c r="F51" i="15" s="1"/>
  <c r="E43" i="15"/>
  <c r="F43" i="15" s="1"/>
  <c r="E35" i="15"/>
  <c r="F35" i="15" s="1"/>
  <c r="E72" i="15"/>
  <c r="F72" i="15" s="1"/>
  <c r="E64" i="15"/>
  <c r="F64" i="15" s="1"/>
  <c r="E56" i="15"/>
  <c r="F56" i="15" s="1"/>
  <c r="E48" i="15"/>
  <c r="F48" i="15" s="1"/>
  <c r="E40" i="15"/>
  <c r="F40" i="15" s="1"/>
  <c r="E66" i="15"/>
  <c r="F66" i="15" s="1"/>
  <c r="E42" i="15"/>
  <c r="F42" i="15" s="1"/>
  <c r="G56" i="4"/>
  <c r="I128" i="6" l="1"/>
  <c r="F34" i="15"/>
  <c r="E74" i="15"/>
  <c r="K8" i="15" s="1"/>
  <c r="F11" i="2"/>
  <c r="G10" i="2"/>
  <c r="G9" i="2"/>
  <c r="G8" i="2"/>
  <c r="G7" i="2"/>
  <c r="G6" i="2"/>
  <c r="G5" i="2"/>
  <c r="G4" i="2"/>
  <c r="G3" i="2"/>
  <c r="F51" i="13"/>
  <c r="G51" i="13" s="1"/>
  <c r="F50" i="13"/>
  <c r="G50" i="13" s="1"/>
  <c r="F49" i="13"/>
  <c r="G49" i="13" s="1"/>
  <c r="F48" i="13"/>
  <c r="G48" i="13" s="1"/>
  <c r="F47" i="13"/>
  <c r="G47" i="13" s="1"/>
  <c r="F46" i="13"/>
  <c r="G46" i="13" s="1"/>
  <c r="F45" i="13"/>
  <c r="G45" i="13" s="1"/>
  <c r="G44" i="13"/>
  <c r="F44" i="13"/>
  <c r="F43" i="13"/>
  <c r="G43" i="13" s="1"/>
  <c r="F42" i="13"/>
  <c r="G42" i="13" s="1"/>
  <c r="F41" i="13"/>
  <c r="G41" i="13" s="1"/>
  <c r="F40" i="13"/>
  <c r="G40" i="13" s="1"/>
  <c r="I39" i="13"/>
  <c r="F39" i="13"/>
  <c r="G39" i="13" s="1"/>
  <c r="F29" i="13"/>
  <c r="G29" i="13" s="1"/>
  <c r="F28" i="13"/>
  <c r="G28" i="13" s="1"/>
  <c r="F27" i="13"/>
  <c r="G27" i="13" s="1"/>
  <c r="G30" i="13" s="1"/>
  <c r="G31" i="13" s="1"/>
  <c r="F19" i="13"/>
  <c r="G19" i="13" s="1"/>
  <c r="G18" i="13"/>
  <c r="F18" i="13"/>
  <c r="F10" i="13"/>
  <c r="G10" i="13" s="1"/>
  <c r="G9" i="13"/>
  <c r="F9" i="13"/>
  <c r="F8" i="13"/>
  <c r="G8" i="13" s="1"/>
  <c r="G7" i="13"/>
  <c r="F7" i="13"/>
  <c r="F6" i="13"/>
  <c r="G6" i="13" s="1"/>
  <c r="F5" i="13"/>
  <c r="G5" i="13" s="1"/>
  <c r="F4" i="13"/>
  <c r="G4" i="13" s="1"/>
  <c r="F63" i="12"/>
  <c r="G63" i="12" s="1"/>
  <c r="F62" i="12"/>
  <c r="G62" i="12" s="1"/>
  <c r="F61" i="12"/>
  <c r="G61" i="12" s="1"/>
  <c r="F60" i="12"/>
  <c r="G60" i="12" s="1"/>
  <c r="F59" i="12"/>
  <c r="G59" i="12" s="1"/>
  <c r="F58" i="12"/>
  <c r="G58" i="12" s="1"/>
  <c r="F57" i="12"/>
  <c r="G57" i="12" s="1"/>
  <c r="F56" i="12"/>
  <c r="G56" i="12" s="1"/>
  <c r="F55" i="12"/>
  <c r="G55" i="12" s="1"/>
  <c r="F48" i="12"/>
  <c r="G48" i="12" s="1"/>
  <c r="G49" i="12" s="1"/>
  <c r="G50" i="12" s="1"/>
  <c r="F41" i="12"/>
  <c r="G41" i="12" s="1"/>
  <c r="F40" i="12"/>
  <c r="G40" i="12" s="1"/>
  <c r="F39" i="12"/>
  <c r="G39" i="12" s="1"/>
  <c r="F38" i="12"/>
  <c r="G38" i="12" s="1"/>
  <c r="F37" i="12"/>
  <c r="G37" i="12" s="1"/>
  <c r="F36" i="12"/>
  <c r="G36" i="12" s="1"/>
  <c r="F35" i="12"/>
  <c r="G35" i="12" s="1"/>
  <c r="F34" i="12"/>
  <c r="G34" i="12" s="1"/>
  <c r="F26" i="12"/>
  <c r="G26" i="12" s="1"/>
  <c r="F25" i="12"/>
  <c r="G25" i="12" s="1"/>
  <c r="F24" i="12"/>
  <c r="G24" i="12" s="1"/>
  <c r="F23" i="12"/>
  <c r="G23" i="12" s="1"/>
  <c r="F22" i="12"/>
  <c r="G22" i="12" s="1"/>
  <c r="F21" i="12"/>
  <c r="G21" i="12" s="1"/>
  <c r="F20" i="12"/>
  <c r="G20" i="12" s="1"/>
  <c r="F19" i="12"/>
  <c r="G19" i="12" s="1"/>
  <c r="F18" i="12"/>
  <c r="G18" i="12" s="1"/>
  <c r="F17" i="12"/>
  <c r="G17" i="12" s="1"/>
  <c r="F16" i="12"/>
  <c r="G16" i="12" s="1"/>
  <c r="F15" i="12"/>
  <c r="G15" i="12" s="1"/>
  <c r="F14" i="12"/>
  <c r="G14" i="12" s="1"/>
  <c r="F13" i="12"/>
  <c r="G13" i="12" s="1"/>
  <c r="F12" i="12"/>
  <c r="G12" i="12" s="1"/>
  <c r="F11" i="12"/>
  <c r="G11" i="12" s="1"/>
  <c r="F10" i="12"/>
  <c r="G10" i="12" s="1"/>
  <c r="F9" i="12"/>
  <c r="G9" i="12" s="1"/>
  <c r="F8" i="12"/>
  <c r="G8" i="12" s="1"/>
  <c r="G7" i="12"/>
  <c r="F7" i="12"/>
  <c r="F6" i="12"/>
  <c r="G6" i="12" s="1"/>
  <c r="F5" i="12"/>
  <c r="G5" i="12" s="1"/>
  <c r="F4" i="12"/>
  <c r="G4" i="12" s="1"/>
  <c r="G11" i="11"/>
  <c r="G10" i="11"/>
  <c r="G9" i="11"/>
  <c r="G8" i="11"/>
  <c r="G7" i="11"/>
  <c r="G6" i="11"/>
  <c r="G5" i="11"/>
  <c r="G4" i="11"/>
  <c r="E131" i="10"/>
  <c r="E116" i="10"/>
  <c r="E114" i="10"/>
  <c r="F113" i="10"/>
  <c r="D113" i="10"/>
  <c r="E113" i="10" s="1"/>
  <c r="E118" i="10" s="1"/>
  <c r="B113" i="10"/>
  <c r="C107" i="10"/>
  <c r="C126" i="10" s="1"/>
  <c r="E105" i="10"/>
  <c r="G105" i="10" s="1"/>
  <c r="E104" i="10"/>
  <c r="E103" i="10"/>
  <c r="G103" i="10" s="1"/>
  <c r="F87" i="10"/>
  <c r="D87" i="10"/>
  <c r="B87" i="10"/>
  <c r="F86" i="10"/>
  <c r="D86" i="10"/>
  <c r="B86" i="10"/>
  <c r="F85" i="10"/>
  <c r="D85" i="10"/>
  <c r="B85" i="10"/>
  <c r="F84" i="10"/>
  <c r="D84" i="10"/>
  <c r="B84" i="10"/>
  <c r="F83" i="10"/>
  <c r="D83" i="10"/>
  <c r="B83" i="10"/>
  <c r="F77" i="10"/>
  <c r="D77" i="10"/>
  <c r="B77" i="10"/>
  <c r="F76" i="10"/>
  <c r="D76" i="10"/>
  <c r="B76" i="10"/>
  <c r="F75" i="10"/>
  <c r="D75" i="10"/>
  <c r="B75" i="10"/>
  <c r="F74" i="10"/>
  <c r="D74" i="10"/>
  <c r="B74" i="10"/>
  <c r="F73" i="10"/>
  <c r="D73" i="10"/>
  <c r="B73" i="10"/>
  <c r="F72" i="10"/>
  <c r="D72" i="10"/>
  <c r="B72" i="10"/>
  <c r="E67" i="10"/>
  <c r="G61" i="10"/>
  <c r="G67" i="10" s="1"/>
  <c r="C61" i="10"/>
  <c r="C67" i="10" s="1"/>
  <c r="F51" i="10"/>
  <c r="D51" i="10"/>
  <c r="B51" i="10"/>
  <c r="F50" i="10"/>
  <c r="D50" i="10"/>
  <c r="B50" i="10"/>
  <c r="F49" i="10"/>
  <c r="D49" i="10"/>
  <c r="B49" i="10"/>
  <c r="F48" i="10"/>
  <c r="D48" i="10"/>
  <c r="B48" i="10"/>
  <c r="F47" i="10"/>
  <c r="D47" i="10"/>
  <c r="B47" i="10"/>
  <c r="F46" i="10"/>
  <c r="D46" i="10"/>
  <c r="B46" i="10"/>
  <c r="F45" i="10"/>
  <c r="D45" i="10"/>
  <c r="B45" i="10"/>
  <c r="F44" i="10"/>
  <c r="D44" i="10"/>
  <c r="B44" i="10"/>
  <c r="F39" i="10"/>
  <c r="D39" i="10"/>
  <c r="B39" i="10"/>
  <c r="F38" i="10"/>
  <c r="D38" i="10"/>
  <c r="B38" i="10"/>
  <c r="E27" i="10"/>
  <c r="G26" i="10"/>
  <c r="E26" i="10"/>
  <c r="C26" i="10"/>
  <c r="C27" i="10" s="1"/>
  <c r="C33" i="10" s="1"/>
  <c r="G13" i="10"/>
  <c r="G14" i="10" s="1"/>
  <c r="E13" i="10"/>
  <c r="E14" i="10" s="1"/>
  <c r="C13" i="10"/>
  <c r="C14" i="10" s="1"/>
  <c r="A1" i="10"/>
  <c r="A13" i="10" s="1"/>
  <c r="G34" i="15" l="1"/>
  <c r="F74" i="15"/>
  <c r="E107" i="10"/>
  <c r="E126" i="10" s="1"/>
  <c r="G11" i="13"/>
  <c r="G12" i="13" s="1"/>
  <c r="G52" i="13"/>
  <c r="G53" i="13" s="1"/>
  <c r="G12" i="11"/>
  <c r="G13" i="11" s="1"/>
  <c r="F52" i="10"/>
  <c r="F66" i="10" s="1"/>
  <c r="D52" i="10"/>
  <c r="D66" i="10" s="1"/>
  <c r="D88" i="10"/>
  <c r="D89" i="10" s="1"/>
  <c r="D97" i="10" s="1"/>
  <c r="D99" i="10" s="1"/>
  <c r="F78" i="10"/>
  <c r="D40" i="10"/>
  <c r="B78" i="10"/>
  <c r="F88" i="10"/>
  <c r="F89" i="10" s="1"/>
  <c r="F97" i="10" s="1"/>
  <c r="F99" i="10" s="1"/>
  <c r="D78" i="10"/>
  <c r="B88" i="10"/>
  <c r="G27" i="10"/>
  <c r="G33" i="10" s="1"/>
  <c r="G82" i="10" s="1"/>
  <c r="G20" i="13"/>
  <c r="G21" i="13" s="1"/>
  <c r="G54" i="13" s="1"/>
  <c r="G42" i="12"/>
  <c r="G43" i="12" s="1"/>
  <c r="E33" i="10"/>
  <c r="E91" i="10" s="1"/>
  <c r="E93" i="10" s="1"/>
  <c r="E98" i="10" s="1"/>
  <c r="E99" i="10" s="1"/>
  <c r="F40" i="10"/>
  <c r="F41" i="10" s="1"/>
  <c r="G104" i="10"/>
  <c r="G107" i="10" s="1"/>
  <c r="G126" i="10" s="1"/>
  <c r="G11" i="2"/>
  <c r="G27" i="12"/>
  <c r="G28" i="12" s="1"/>
  <c r="G64" i="12"/>
  <c r="G65" i="12" s="1"/>
  <c r="G68" i="12" s="1"/>
  <c r="E128" i="10"/>
  <c r="E39" i="10"/>
  <c r="C86" i="10"/>
  <c r="C84" i="10"/>
  <c r="C38" i="10"/>
  <c r="C87" i="10"/>
  <c r="C85" i="10"/>
  <c r="C82" i="10"/>
  <c r="C76" i="10"/>
  <c r="C72" i="10"/>
  <c r="C91" i="10"/>
  <c r="C93" i="10" s="1"/>
  <c r="C77" i="10"/>
  <c r="C75" i="10"/>
  <c r="C73" i="10"/>
  <c r="C83" i="10"/>
  <c r="C74" i="10"/>
  <c r="D41" i="10"/>
  <c r="D65" i="10"/>
  <c r="D68" i="10" s="1"/>
  <c r="F65" i="10"/>
  <c r="E77" i="10"/>
  <c r="B40" i="10"/>
  <c r="B52" i="10"/>
  <c r="B66" i="10" s="1"/>
  <c r="E72" i="10"/>
  <c r="E74" i="10"/>
  <c r="E76" i="10"/>
  <c r="E82" i="10"/>
  <c r="C39" i="10"/>
  <c r="E86" i="10"/>
  <c r="E88" i="10"/>
  <c r="E89" i="10" s="1"/>
  <c r="E125" i="10" s="1"/>
  <c r="E83" i="10"/>
  <c r="E85" i="10"/>
  <c r="E87" i="10"/>
  <c r="C88" i="10"/>
  <c r="C89" i="10" s="1"/>
  <c r="C97" i="10" s="1"/>
  <c r="C99" i="10" s="1"/>
  <c r="C125" i="10" s="1"/>
  <c r="G84" i="10" l="1"/>
  <c r="G85" i="10"/>
  <c r="F68" i="10"/>
  <c r="G87" i="10"/>
  <c r="E75" i="10"/>
  <c r="B89" i="10"/>
  <c r="B97" i="10" s="1"/>
  <c r="B99" i="10" s="1"/>
  <c r="G88" i="10"/>
  <c r="G89" i="10" s="1"/>
  <c r="G98" i="10" s="1"/>
  <c r="G99" i="10" s="1"/>
  <c r="G125" i="10" s="1"/>
  <c r="G86" i="10"/>
  <c r="E84" i="10"/>
  <c r="E73" i="10"/>
  <c r="E78" i="10" s="1"/>
  <c r="E124" i="10" s="1"/>
  <c r="E38" i="10"/>
  <c r="G83" i="10"/>
  <c r="C40" i="10"/>
  <c r="C41" i="10" s="1"/>
  <c r="C47" i="10" s="1"/>
  <c r="G76" i="10"/>
  <c r="G72" i="10"/>
  <c r="G74" i="10"/>
  <c r="G78" i="10" s="1"/>
  <c r="G124" i="10" s="1"/>
  <c r="G77" i="10"/>
  <c r="G75" i="10"/>
  <c r="G38" i="10"/>
  <c r="G91" i="10"/>
  <c r="G93" i="10" s="1"/>
  <c r="G39" i="10"/>
  <c r="G73" i="10"/>
  <c r="E40" i="10"/>
  <c r="E41" i="10" s="1"/>
  <c r="E46" i="10" s="1"/>
  <c r="C45" i="10"/>
  <c r="C78" i="10"/>
  <c r="C124" i="10" s="1"/>
  <c r="C46" i="10"/>
  <c r="C44" i="10"/>
  <c r="C51" i="10"/>
  <c r="B65" i="10"/>
  <c r="B68" i="10" s="1"/>
  <c r="B41" i="10"/>
  <c r="E47" i="10" l="1"/>
  <c r="E65" i="10"/>
  <c r="C50" i="10"/>
  <c r="C65" i="10"/>
  <c r="C48" i="10"/>
  <c r="C49" i="10"/>
  <c r="E50" i="10"/>
  <c r="E44" i="10"/>
  <c r="E48" i="10"/>
  <c r="G40" i="10"/>
  <c r="G41" i="10" s="1"/>
  <c r="E45" i="10"/>
  <c r="E51" i="10"/>
  <c r="E49" i="10"/>
  <c r="C52" i="10"/>
  <c r="C66" i="10" s="1"/>
  <c r="C68" i="10" s="1"/>
  <c r="C123" i="10" s="1"/>
  <c r="C127" i="10" s="1"/>
  <c r="G47" i="10" l="1"/>
  <c r="G46" i="10"/>
  <c r="G51" i="10"/>
  <c r="G65" i="10"/>
  <c r="G44" i="10"/>
  <c r="G49" i="10"/>
  <c r="G48" i="10"/>
  <c r="G50" i="10"/>
  <c r="G45" i="10"/>
  <c r="E52" i="10"/>
  <c r="E66" i="10" s="1"/>
  <c r="E68" i="10" s="1"/>
  <c r="E123" i="10" s="1"/>
  <c r="E127" i="10" s="1"/>
  <c r="C111" i="10"/>
  <c r="G52" i="10" l="1"/>
  <c r="G66" i="10" s="1"/>
  <c r="G68" i="10" s="1"/>
  <c r="G123" i="10" s="1"/>
  <c r="G127" i="10" s="1"/>
  <c r="G111" i="10" s="1"/>
  <c r="G112" i="10" s="1"/>
  <c r="G129" i="10" s="1"/>
  <c r="C112" i="10"/>
  <c r="I8" i="2" l="1"/>
  <c r="J8" i="2" s="1"/>
  <c r="K8" i="2" s="1"/>
  <c r="G113" i="10"/>
  <c r="G118" i="10" s="1"/>
  <c r="G128" i="10" s="1"/>
  <c r="G115" i="10"/>
  <c r="G114" i="10"/>
  <c r="G116" i="10"/>
  <c r="G131" i="10"/>
  <c r="C126" i="9"/>
  <c r="E118" i="9"/>
  <c r="E128" i="9" s="1"/>
  <c r="F113" i="9"/>
  <c r="D113" i="9"/>
  <c r="B113" i="9"/>
  <c r="C107" i="9"/>
  <c r="E105" i="9"/>
  <c r="G105" i="9" s="1"/>
  <c r="E104" i="9"/>
  <c r="G104" i="9" s="1"/>
  <c r="E103" i="9"/>
  <c r="F87" i="9"/>
  <c r="D87" i="9"/>
  <c r="B87" i="9"/>
  <c r="F86" i="9"/>
  <c r="D86" i="9"/>
  <c r="B86" i="9"/>
  <c r="F85" i="9"/>
  <c r="D85" i="9"/>
  <c r="B85" i="9"/>
  <c r="F84" i="9"/>
  <c r="D84" i="9"/>
  <c r="B84" i="9"/>
  <c r="F83" i="9"/>
  <c r="D83" i="9"/>
  <c r="B83" i="9"/>
  <c r="F77" i="9"/>
  <c r="D77" i="9"/>
  <c r="B77" i="9"/>
  <c r="F76" i="9"/>
  <c r="D76" i="9"/>
  <c r="B76" i="9"/>
  <c r="F75" i="9"/>
  <c r="D75" i="9"/>
  <c r="B75" i="9"/>
  <c r="F74" i="9"/>
  <c r="D74" i="9"/>
  <c r="B74" i="9"/>
  <c r="F73" i="9"/>
  <c r="D73" i="9"/>
  <c r="B73" i="9"/>
  <c r="F72" i="9"/>
  <c r="D72" i="9"/>
  <c r="B72" i="9"/>
  <c r="E67" i="9"/>
  <c r="G61" i="9"/>
  <c r="G67" i="9" s="1"/>
  <c r="C61" i="9"/>
  <c r="C67" i="9" s="1"/>
  <c r="F51" i="9"/>
  <c r="D51" i="9"/>
  <c r="B51" i="9"/>
  <c r="F50" i="9"/>
  <c r="D50" i="9"/>
  <c r="B50" i="9"/>
  <c r="F49" i="9"/>
  <c r="D49" i="9"/>
  <c r="B49" i="9"/>
  <c r="F48" i="9"/>
  <c r="D48" i="9"/>
  <c r="B48" i="9"/>
  <c r="F47" i="9"/>
  <c r="D47" i="9"/>
  <c r="B47" i="9"/>
  <c r="F46" i="9"/>
  <c r="D46" i="9"/>
  <c r="B46" i="9"/>
  <c r="F45" i="9"/>
  <c r="D45" i="9"/>
  <c r="B45" i="9"/>
  <c r="F44" i="9"/>
  <c r="D44" i="9"/>
  <c r="B44" i="9"/>
  <c r="F39" i="9"/>
  <c r="D39" i="9"/>
  <c r="B39" i="9"/>
  <c r="F38" i="9"/>
  <c r="D38" i="9"/>
  <c r="B38" i="9"/>
  <c r="G26" i="9"/>
  <c r="G27" i="9" s="1"/>
  <c r="E26" i="9"/>
  <c r="E27" i="9" s="1"/>
  <c r="C26" i="9"/>
  <c r="C27" i="9" s="1"/>
  <c r="G13" i="9"/>
  <c r="G14" i="9" s="1"/>
  <c r="E13" i="9"/>
  <c r="E14" i="9" s="1"/>
  <c r="C13" i="9"/>
  <c r="C14" i="9" s="1"/>
  <c r="A13" i="9"/>
  <c r="E131" i="7"/>
  <c r="E116" i="7"/>
  <c r="E114" i="7"/>
  <c r="F113" i="7"/>
  <c r="D113" i="7"/>
  <c r="E113" i="7" s="1"/>
  <c r="E118" i="7" s="1"/>
  <c r="E128" i="7" s="1"/>
  <c r="B113" i="7"/>
  <c r="C107" i="7"/>
  <c r="C126" i="7" s="1"/>
  <c r="E105" i="7"/>
  <c r="G105" i="7" s="1"/>
  <c r="E104" i="7"/>
  <c r="G104" i="7" s="1"/>
  <c r="E103" i="7"/>
  <c r="F87" i="7"/>
  <c r="D87" i="7"/>
  <c r="B87" i="7"/>
  <c r="F86" i="7"/>
  <c r="D86" i="7"/>
  <c r="B86" i="7"/>
  <c r="F85" i="7"/>
  <c r="D85" i="7"/>
  <c r="B85" i="7"/>
  <c r="F84" i="7"/>
  <c r="D84" i="7"/>
  <c r="B84" i="7"/>
  <c r="F83" i="7"/>
  <c r="D83" i="7"/>
  <c r="B83" i="7"/>
  <c r="F77" i="7"/>
  <c r="D77" i="7"/>
  <c r="B77" i="7"/>
  <c r="F76" i="7"/>
  <c r="D76" i="7"/>
  <c r="B76" i="7"/>
  <c r="F75" i="7"/>
  <c r="D75" i="7"/>
  <c r="B75" i="7"/>
  <c r="F74" i="7"/>
  <c r="D74" i="7"/>
  <c r="B74" i="7"/>
  <c r="F73" i="7"/>
  <c r="D73" i="7"/>
  <c r="B73" i="7"/>
  <c r="F72" i="7"/>
  <c r="D72" i="7"/>
  <c r="B72" i="7"/>
  <c r="E67" i="7"/>
  <c r="G61" i="7"/>
  <c r="G67" i="7" s="1"/>
  <c r="C61" i="7"/>
  <c r="C67" i="7" s="1"/>
  <c r="F51" i="7"/>
  <c r="D51" i="7"/>
  <c r="B51" i="7"/>
  <c r="F50" i="7"/>
  <c r="D50" i="7"/>
  <c r="B50" i="7"/>
  <c r="F49" i="7"/>
  <c r="D49" i="7"/>
  <c r="B49" i="7"/>
  <c r="F48" i="7"/>
  <c r="D48" i="7"/>
  <c r="B48" i="7"/>
  <c r="F47" i="7"/>
  <c r="D47" i="7"/>
  <c r="B47" i="7"/>
  <c r="F46" i="7"/>
  <c r="D46" i="7"/>
  <c r="B46" i="7"/>
  <c r="F45" i="7"/>
  <c r="D45" i="7"/>
  <c r="B45" i="7"/>
  <c r="F44" i="7"/>
  <c r="D44" i="7"/>
  <c r="B44" i="7"/>
  <c r="F39" i="7"/>
  <c r="D39" i="7"/>
  <c r="B39" i="7"/>
  <c r="F38" i="7"/>
  <c r="D38" i="7"/>
  <c r="B38" i="7"/>
  <c r="G26" i="7"/>
  <c r="G27" i="7" s="1"/>
  <c r="G33" i="7" s="1"/>
  <c r="E26" i="7"/>
  <c r="E27" i="7" s="1"/>
  <c r="E33" i="7" s="1"/>
  <c r="C26" i="7"/>
  <c r="G13" i="7"/>
  <c r="G14" i="7" s="1"/>
  <c r="E13" i="7"/>
  <c r="E14" i="7" s="1"/>
  <c r="C13" i="7"/>
  <c r="C14" i="7" s="1"/>
  <c r="A1" i="7"/>
  <c r="A13" i="7" s="1"/>
  <c r="E118" i="6"/>
  <c r="E128" i="6" s="1"/>
  <c r="F113" i="6"/>
  <c r="D113" i="6"/>
  <c r="B113" i="6"/>
  <c r="C105" i="6"/>
  <c r="E105" i="6" s="1"/>
  <c r="G105" i="6" s="1"/>
  <c r="C104" i="6"/>
  <c r="C103" i="6"/>
  <c r="E103" i="6" s="1"/>
  <c r="G103" i="6" s="1"/>
  <c r="F87" i="6"/>
  <c r="D87" i="6"/>
  <c r="B87" i="6"/>
  <c r="F86" i="6"/>
  <c r="D86" i="6"/>
  <c r="B86" i="6"/>
  <c r="F85" i="6"/>
  <c r="D85" i="6"/>
  <c r="B85" i="6"/>
  <c r="F84" i="6"/>
  <c r="D84" i="6"/>
  <c r="B84" i="6"/>
  <c r="F83" i="6"/>
  <c r="D83" i="6"/>
  <c r="B83" i="6"/>
  <c r="F77" i="6"/>
  <c r="D77" i="6"/>
  <c r="B77" i="6"/>
  <c r="F76" i="6"/>
  <c r="D76" i="6"/>
  <c r="B76" i="6"/>
  <c r="F75" i="6"/>
  <c r="D75" i="6"/>
  <c r="B75" i="6"/>
  <c r="F74" i="6"/>
  <c r="D74" i="6"/>
  <c r="B74" i="6"/>
  <c r="F73" i="6"/>
  <c r="D73" i="6"/>
  <c r="B73" i="6"/>
  <c r="F72" i="6"/>
  <c r="D72" i="6"/>
  <c r="B72" i="6"/>
  <c r="E61" i="6"/>
  <c r="E67" i="6" s="1"/>
  <c r="G61" i="6"/>
  <c r="G67" i="6" s="1"/>
  <c r="C56" i="6"/>
  <c r="C61" i="6" s="1"/>
  <c r="C67" i="6" s="1"/>
  <c r="F51" i="6"/>
  <c r="D51" i="6"/>
  <c r="B51" i="6"/>
  <c r="F50" i="6"/>
  <c r="D50" i="6"/>
  <c r="B50" i="6"/>
  <c r="F49" i="6"/>
  <c r="D49" i="6"/>
  <c r="B49" i="6"/>
  <c r="F48" i="6"/>
  <c r="D48" i="6"/>
  <c r="B48" i="6"/>
  <c r="F47" i="6"/>
  <c r="D47" i="6"/>
  <c r="B47" i="6"/>
  <c r="F46" i="6"/>
  <c r="D46" i="6"/>
  <c r="B46" i="6"/>
  <c r="F45" i="6"/>
  <c r="D45" i="6"/>
  <c r="B45" i="6"/>
  <c r="F44" i="6"/>
  <c r="D44" i="6"/>
  <c r="B44" i="6"/>
  <c r="F39" i="6"/>
  <c r="D39" i="6"/>
  <c r="B39" i="6"/>
  <c r="F38" i="6"/>
  <c r="D38" i="6"/>
  <c r="B38" i="6"/>
  <c r="G26" i="6"/>
  <c r="G27" i="6" s="1"/>
  <c r="G33" i="6" s="1"/>
  <c r="E26" i="6"/>
  <c r="E27" i="6" s="1"/>
  <c r="E33" i="6" s="1"/>
  <c r="C26" i="6"/>
  <c r="G13" i="6"/>
  <c r="G14" i="6" s="1"/>
  <c r="E13" i="6"/>
  <c r="E14" i="6" s="1"/>
  <c r="C13" i="6"/>
  <c r="C14" i="6" s="1"/>
  <c r="A13" i="6"/>
  <c r="E118" i="4"/>
  <c r="E128" i="4" s="1"/>
  <c r="F113" i="4"/>
  <c r="D113" i="4"/>
  <c r="B113" i="4"/>
  <c r="C105" i="4"/>
  <c r="E105" i="4" s="1"/>
  <c r="G105" i="4" s="1"/>
  <c r="C104" i="4"/>
  <c r="E104" i="4" s="1"/>
  <c r="G104" i="4" s="1"/>
  <c r="C103" i="4"/>
  <c r="C89" i="4"/>
  <c r="C97" i="4" s="1"/>
  <c r="F87" i="4"/>
  <c r="D87" i="4"/>
  <c r="B87" i="4"/>
  <c r="F86" i="4"/>
  <c r="D86" i="4"/>
  <c r="B86" i="4"/>
  <c r="F85" i="4"/>
  <c r="D85" i="4"/>
  <c r="B85" i="4"/>
  <c r="F84" i="4"/>
  <c r="D84" i="4"/>
  <c r="B84" i="4"/>
  <c r="F83" i="4"/>
  <c r="D83" i="4"/>
  <c r="B83" i="4"/>
  <c r="C78" i="4"/>
  <c r="C124" i="4" s="1"/>
  <c r="F77" i="4"/>
  <c r="D77" i="4"/>
  <c r="B77" i="4"/>
  <c r="F76" i="4"/>
  <c r="D76" i="4"/>
  <c r="B76" i="4"/>
  <c r="F75" i="4"/>
  <c r="D75" i="4"/>
  <c r="B75" i="4"/>
  <c r="F74" i="4"/>
  <c r="D74" i="4"/>
  <c r="B74" i="4"/>
  <c r="F73" i="4"/>
  <c r="D73" i="4"/>
  <c r="B73" i="4"/>
  <c r="F72" i="4"/>
  <c r="D72" i="4"/>
  <c r="B72" i="4"/>
  <c r="E67" i="4"/>
  <c r="E61" i="4"/>
  <c r="G61" i="4"/>
  <c r="G67" i="4" s="1"/>
  <c r="C56" i="4"/>
  <c r="C61" i="4" s="1"/>
  <c r="C67" i="4" s="1"/>
  <c r="F51" i="4"/>
  <c r="D51" i="4"/>
  <c r="B51" i="4"/>
  <c r="F50" i="4"/>
  <c r="D50" i="4"/>
  <c r="B50" i="4"/>
  <c r="F49" i="4"/>
  <c r="D49" i="4"/>
  <c r="B49" i="4"/>
  <c r="F48" i="4"/>
  <c r="D48" i="4"/>
  <c r="B48" i="4"/>
  <c r="F47" i="4"/>
  <c r="D47" i="4"/>
  <c r="B47" i="4"/>
  <c r="F46" i="4"/>
  <c r="D46" i="4"/>
  <c r="B46" i="4"/>
  <c r="F45" i="4"/>
  <c r="D45" i="4"/>
  <c r="B45" i="4"/>
  <c r="F44" i="4"/>
  <c r="D44" i="4"/>
  <c r="B44" i="4"/>
  <c r="C40" i="4"/>
  <c r="C41" i="4" s="1"/>
  <c r="C65" i="4" s="1"/>
  <c r="F39" i="4"/>
  <c r="D39" i="4"/>
  <c r="B39" i="4"/>
  <c r="F38" i="4"/>
  <c r="D38" i="4"/>
  <c r="B38" i="4"/>
  <c r="G26" i="4"/>
  <c r="G27" i="4" s="1"/>
  <c r="E26" i="4"/>
  <c r="C26" i="4"/>
  <c r="C27" i="4" s="1"/>
  <c r="C33" i="4" s="1"/>
  <c r="G13" i="4"/>
  <c r="G14" i="4" s="1"/>
  <c r="E13" i="4"/>
  <c r="E14" i="4" s="1"/>
  <c r="C13" i="4"/>
  <c r="C14" i="4" s="1"/>
  <c r="A1" i="4"/>
  <c r="A13" i="4" s="1"/>
  <c r="E118" i="3"/>
  <c r="A13" i="3"/>
  <c r="C13" i="3"/>
  <c r="C14" i="3" s="1"/>
  <c r="E13" i="3"/>
  <c r="E14" i="3" s="1"/>
  <c r="G13" i="3"/>
  <c r="G14" i="3" s="1"/>
  <c r="C26" i="3"/>
  <c r="E26" i="3"/>
  <c r="G26" i="3"/>
  <c r="G27" i="3" s="1"/>
  <c r="B38" i="3"/>
  <c r="D38" i="3"/>
  <c r="F38" i="3"/>
  <c r="F40" i="3" s="1"/>
  <c r="F41" i="3" s="1"/>
  <c r="B39" i="3"/>
  <c r="D39" i="3"/>
  <c r="F39" i="3"/>
  <c r="B44" i="3"/>
  <c r="D44" i="3"/>
  <c r="F44" i="3"/>
  <c r="B45" i="3"/>
  <c r="D45" i="3"/>
  <c r="F45" i="3"/>
  <c r="B46" i="3"/>
  <c r="D46" i="3"/>
  <c r="F46" i="3"/>
  <c r="B47" i="3"/>
  <c r="D47" i="3"/>
  <c r="F47" i="3"/>
  <c r="B48" i="3"/>
  <c r="D48" i="3"/>
  <c r="F48" i="3"/>
  <c r="B49" i="3"/>
  <c r="D49" i="3"/>
  <c r="F49" i="3"/>
  <c r="B50" i="3"/>
  <c r="D50" i="3"/>
  <c r="F50" i="3"/>
  <c r="B51" i="3"/>
  <c r="D51" i="3"/>
  <c r="F51" i="3"/>
  <c r="C56" i="3"/>
  <c r="C61" i="3" s="1"/>
  <c r="C67" i="3" s="1"/>
  <c r="G61" i="3"/>
  <c r="G67" i="3" s="1"/>
  <c r="E61" i="3"/>
  <c r="E67" i="3"/>
  <c r="B72" i="3"/>
  <c r="D72" i="3"/>
  <c r="F72" i="3"/>
  <c r="B73" i="3"/>
  <c r="D73" i="3"/>
  <c r="F73" i="3"/>
  <c r="B74" i="3"/>
  <c r="D74" i="3"/>
  <c r="F74" i="3"/>
  <c r="B75" i="3"/>
  <c r="D75" i="3"/>
  <c r="F75" i="3"/>
  <c r="B76" i="3"/>
  <c r="D76" i="3"/>
  <c r="F76" i="3"/>
  <c r="B77" i="3"/>
  <c r="D77" i="3"/>
  <c r="F77" i="3"/>
  <c r="C78" i="3"/>
  <c r="B83" i="3"/>
  <c r="D83" i="3"/>
  <c r="F83" i="3"/>
  <c r="B84" i="3"/>
  <c r="D84" i="3"/>
  <c r="F84" i="3"/>
  <c r="B85" i="3"/>
  <c r="D85" i="3"/>
  <c r="F85" i="3"/>
  <c r="B86" i="3"/>
  <c r="D86" i="3"/>
  <c r="F86" i="3"/>
  <c r="B87" i="3"/>
  <c r="D87" i="3"/>
  <c r="F87" i="3"/>
  <c r="C89" i="3"/>
  <c r="C97" i="3" s="1"/>
  <c r="C103" i="3"/>
  <c r="E103" i="3" s="1"/>
  <c r="C104" i="3"/>
  <c r="E104" i="3" s="1"/>
  <c r="G104" i="3" s="1"/>
  <c r="C105" i="3"/>
  <c r="E105" i="3" s="1"/>
  <c r="G105" i="3" s="1"/>
  <c r="B113" i="3"/>
  <c r="D113" i="3"/>
  <c r="F113" i="3"/>
  <c r="E128" i="3"/>
  <c r="C124" i="3"/>
  <c r="E107" i="9" l="1"/>
  <c r="E126" i="9" s="1"/>
  <c r="G85" i="6"/>
  <c r="G85" i="7"/>
  <c r="G83" i="6"/>
  <c r="G83" i="7"/>
  <c r="G86" i="6"/>
  <c r="G86" i="7"/>
  <c r="G86" i="9"/>
  <c r="G85" i="3"/>
  <c r="D52" i="3"/>
  <c r="D66" i="3" s="1"/>
  <c r="G84" i="6"/>
  <c r="G84" i="7"/>
  <c r="G46" i="6"/>
  <c r="G82" i="6"/>
  <c r="G87" i="6"/>
  <c r="G87" i="7"/>
  <c r="G85" i="9"/>
  <c r="F52" i="3"/>
  <c r="F66" i="3" s="1"/>
  <c r="D40" i="3"/>
  <c r="D78" i="9"/>
  <c r="F78" i="3"/>
  <c r="G29" i="3"/>
  <c r="G33" i="3" s="1"/>
  <c r="G82" i="3" s="1"/>
  <c r="G74" i="7"/>
  <c r="G76" i="7"/>
  <c r="C33" i="9"/>
  <c r="C84" i="9" s="1"/>
  <c r="B52" i="3"/>
  <c r="B66" i="3" s="1"/>
  <c r="E27" i="3"/>
  <c r="E29" i="3" s="1"/>
  <c r="C29" i="3"/>
  <c r="D40" i="4"/>
  <c r="D65" i="4" s="1"/>
  <c r="C107" i="6"/>
  <c r="C126" i="6" s="1"/>
  <c r="G38" i="7"/>
  <c r="C29" i="9"/>
  <c r="G103" i="9"/>
  <c r="G107" i="9" s="1"/>
  <c r="G126" i="9" s="1"/>
  <c r="D78" i="3"/>
  <c r="C27" i="3"/>
  <c r="E29" i="9"/>
  <c r="G29" i="9"/>
  <c r="G33" i="9" s="1"/>
  <c r="E33" i="9"/>
  <c r="E91" i="9" s="1"/>
  <c r="E93" i="9" s="1"/>
  <c r="E99" i="9" s="1"/>
  <c r="G45" i="6"/>
  <c r="G49" i="6"/>
  <c r="G38" i="6"/>
  <c r="G47" i="6"/>
  <c r="E50" i="6"/>
  <c r="E46" i="6"/>
  <c r="G77" i="6"/>
  <c r="D40" i="6"/>
  <c r="D41" i="6" s="1"/>
  <c r="G73" i="6"/>
  <c r="D88" i="3"/>
  <c r="D89" i="3" s="1"/>
  <c r="D97" i="3" s="1"/>
  <c r="D99" i="3" s="1"/>
  <c r="F88" i="3"/>
  <c r="F89" i="3" s="1"/>
  <c r="F97" i="3" s="1"/>
  <c r="F99" i="3" s="1"/>
  <c r="B78" i="3"/>
  <c r="G74" i="6"/>
  <c r="D41" i="3"/>
  <c r="D65" i="3"/>
  <c r="D68" i="3" s="1"/>
  <c r="D78" i="4"/>
  <c r="B40" i="3"/>
  <c r="C107" i="4"/>
  <c r="C126" i="4" s="1"/>
  <c r="F78" i="6"/>
  <c r="B88" i="6"/>
  <c r="G88" i="6" s="1"/>
  <c r="F78" i="4"/>
  <c r="B88" i="4"/>
  <c r="D52" i="4"/>
  <c r="D66" i="4" s="1"/>
  <c r="D78" i="7"/>
  <c r="F88" i="7"/>
  <c r="F89" i="7" s="1"/>
  <c r="F97" i="7" s="1"/>
  <c r="F99" i="7" s="1"/>
  <c r="D88" i="7"/>
  <c r="D89" i="7" s="1"/>
  <c r="D97" i="7" s="1"/>
  <c r="D99" i="7" s="1"/>
  <c r="B78" i="9"/>
  <c r="F78" i="9"/>
  <c r="G103" i="3"/>
  <c r="G107" i="3" s="1"/>
  <c r="G126" i="3" s="1"/>
  <c r="E107" i="3"/>
  <c r="E126" i="3" s="1"/>
  <c r="D88" i="4"/>
  <c r="D89" i="4" s="1"/>
  <c r="D97" i="4" s="1"/>
  <c r="D99" i="4" s="1"/>
  <c r="B52" i="6"/>
  <c r="B66" i="6" s="1"/>
  <c r="D78" i="6"/>
  <c r="D52" i="7"/>
  <c r="D66" i="7" s="1"/>
  <c r="D52" i="9"/>
  <c r="D66" i="9" s="1"/>
  <c r="D88" i="9"/>
  <c r="D89" i="9" s="1"/>
  <c r="D97" i="9" s="1"/>
  <c r="D99" i="9" s="1"/>
  <c r="B88" i="3"/>
  <c r="G88" i="3" s="1"/>
  <c r="B78" i="4"/>
  <c r="E39" i="6"/>
  <c r="D52" i="6"/>
  <c r="D66" i="6" s="1"/>
  <c r="B78" i="6"/>
  <c r="D88" i="6"/>
  <c r="D89" i="6" s="1"/>
  <c r="D97" i="6" s="1"/>
  <c r="D99" i="6" s="1"/>
  <c r="F88" i="6"/>
  <c r="F89" i="6" s="1"/>
  <c r="F97" i="6" s="1"/>
  <c r="F99" i="6" s="1"/>
  <c r="D40" i="7"/>
  <c r="D65" i="7" s="1"/>
  <c r="D68" i="7" s="1"/>
  <c r="C107" i="3"/>
  <c r="C126" i="3" s="1"/>
  <c r="F65" i="3"/>
  <c r="F68" i="3" s="1"/>
  <c r="F40" i="4"/>
  <c r="B52" i="4"/>
  <c r="B66" i="4" s="1"/>
  <c r="F88" i="4"/>
  <c r="F89" i="4" s="1"/>
  <c r="F97" i="4" s="1"/>
  <c r="F99" i="4" s="1"/>
  <c r="F40" i="6"/>
  <c r="F41" i="6" s="1"/>
  <c r="B40" i="6"/>
  <c r="B65" i="6" s="1"/>
  <c r="F52" i="6"/>
  <c r="F66" i="6" s="1"/>
  <c r="F40" i="7"/>
  <c r="D40" i="9"/>
  <c r="D41" i="9" s="1"/>
  <c r="F40" i="9"/>
  <c r="F65" i="9" s="1"/>
  <c r="B52" i="9"/>
  <c r="B66" i="9" s="1"/>
  <c r="C86" i="9"/>
  <c r="G38" i="9"/>
  <c r="B88" i="9"/>
  <c r="G88" i="9" s="1"/>
  <c r="B40" i="9"/>
  <c r="G74" i="9"/>
  <c r="C39" i="9"/>
  <c r="F88" i="9"/>
  <c r="F89" i="9" s="1"/>
  <c r="F97" i="9" s="1"/>
  <c r="F99" i="9" s="1"/>
  <c r="G91" i="9"/>
  <c r="G93" i="9" s="1"/>
  <c r="F52" i="9"/>
  <c r="F66" i="9" s="1"/>
  <c r="E73" i="9"/>
  <c r="C27" i="6"/>
  <c r="C33" i="6" s="1"/>
  <c r="C82" i="6" s="1"/>
  <c r="E76" i="6"/>
  <c r="E88" i="6"/>
  <c r="E89" i="6" s="1"/>
  <c r="E122" i="6"/>
  <c r="E38" i="6"/>
  <c r="E74" i="6"/>
  <c r="E77" i="6"/>
  <c r="E49" i="6"/>
  <c r="E87" i="6"/>
  <c r="E83" i="6"/>
  <c r="E82" i="6"/>
  <c r="E91" i="6"/>
  <c r="E93" i="6" s="1"/>
  <c r="E98" i="6" s="1"/>
  <c r="E99" i="6" s="1"/>
  <c r="E125" i="6" s="1"/>
  <c r="E86" i="6"/>
  <c r="E73" i="6"/>
  <c r="E51" i="6"/>
  <c r="E48" i="6"/>
  <c r="F65" i="6"/>
  <c r="E45" i="6"/>
  <c r="G122" i="6"/>
  <c r="G50" i="6"/>
  <c r="G48" i="6"/>
  <c r="G91" i="6"/>
  <c r="G93" i="6" s="1"/>
  <c r="G98" i="6" s="1"/>
  <c r="G99" i="6" s="1"/>
  <c r="G125" i="6" s="1"/>
  <c r="G39" i="6"/>
  <c r="G44" i="6"/>
  <c r="E47" i="6"/>
  <c r="G51" i="6"/>
  <c r="E75" i="6"/>
  <c r="E85" i="6"/>
  <c r="E91" i="7"/>
  <c r="E93" i="7" s="1"/>
  <c r="E98" i="7" s="1"/>
  <c r="E99" i="7" s="1"/>
  <c r="G82" i="7"/>
  <c r="E82" i="7"/>
  <c r="E76" i="7"/>
  <c r="E74" i="7"/>
  <c r="E72" i="7"/>
  <c r="E38" i="7"/>
  <c r="E86" i="7"/>
  <c r="E73" i="7"/>
  <c r="E84" i="7"/>
  <c r="G75" i="6"/>
  <c r="E39" i="7"/>
  <c r="G72" i="6"/>
  <c r="G76" i="6"/>
  <c r="F78" i="7"/>
  <c r="G77" i="7"/>
  <c r="E83" i="7"/>
  <c r="B88" i="7"/>
  <c r="G88" i="7" s="1"/>
  <c r="G39" i="7"/>
  <c r="G40" i="7" s="1"/>
  <c r="G41" i="7" s="1"/>
  <c r="G75" i="7"/>
  <c r="E44" i="6"/>
  <c r="E84" i="6"/>
  <c r="E104" i="6"/>
  <c r="F52" i="7"/>
  <c r="F66" i="7" s="1"/>
  <c r="B78" i="7"/>
  <c r="G72" i="7"/>
  <c r="E75" i="7"/>
  <c r="E85" i="7"/>
  <c r="G91" i="7"/>
  <c r="G93" i="7" s="1"/>
  <c r="E107" i="7"/>
  <c r="E126" i="7" s="1"/>
  <c r="E72" i="6"/>
  <c r="C27" i="7"/>
  <c r="C33" i="7" s="1"/>
  <c r="G73" i="7"/>
  <c r="E77" i="7"/>
  <c r="E87" i="7"/>
  <c r="G103" i="7"/>
  <c r="G107" i="7" s="1"/>
  <c r="G126" i="7" s="1"/>
  <c r="B40" i="7"/>
  <c r="B52" i="7"/>
  <c r="B66" i="7" s="1"/>
  <c r="G33" i="4"/>
  <c r="G51" i="4" s="1"/>
  <c r="F52" i="4"/>
  <c r="F66" i="4" s="1"/>
  <c r="B89" i="4"/>
  <c r="B97" i="4" s="1"/>
  <c r="B99" i="4" s="1"/>
  <c r="C50" i="4"/>
  <c r="C48" i="4"/>
  <c r="C46" i="4"/>
  <c r="C44" i="4"/>
  <c r="C122" i="4"/>
  <c r="C91" i="4"/>
  <c r="C93" i="4" s="1"/>
  <c r="C98" i="4" s="1"/>
  <c r="C99" i="4" s="1"/>
  <c r="C125" i="4" s="1"/>
  <c r="B40" i="4"/>
  <c r="E27" i="4"/>
  <c r="E33" i="4"/>
  <c r="E47" i="4" s="1"/>
  <c r="C47" i="4"/>
  <c r="C51" i="4"/>
  <c r="C45" i="4"/>
  <c r="C49" i="4"/>
  <c r="G72" i="4"/>
  <c r="E103" i="4"/>
  <c r="G38" i="3"/>
  <c r="G51" i="3"/>
  <c r="G122" i="3"/>
  <c r="G39" i="3"/>
  <c r="G49" i="3"/>
  <c r="G72" i="3"/>
  <c r="G91" i="3"/>
  <c r="G93" i="3" s="1"/>
  <c r="G98" i="3" s="1"/>
  <c r="G99" i="3" s="1"/>
  <c r="G125" i="3" s="1"/>
  <c r="G47" i="3"/>
  <c r="G75" i="3"/>
  <c r="G45" i="3"/>
  <c r="G76" i="3"/>
  <c r="G74" i="3"/>
  <c r="G77" i="3"/>
  <c r="G73" i="3"/>
  <c r="G50" i="3"/>
  <c r="G48" i="3"/>
  <c r="G46" i="3"/>
  <c r="G44" i="3"/>
  <c r="G86" i="4" l="1"/>
  <c r="E74" i="9"/>
  <c r="G77" i="9"/>
  <c r="G82" i="9"/>
  <c r="G87" i="9"/>
  <c r="G86" i="3"/>
  <c r="E86" i="9"/>
  <c r="E87" i="9"/>
  <c r="C72" i="6"/>
  <c r="G84" i="9"/>
  <c r="G83" i="9"/>
  <c r="E83" i="9"/>
  <c r="C86" i="6"/>
  <c r="E85" i="9"/>
  <c r="C33" i="3"/>
  <c r="C91" i="3" s="1"/>
  <c r="C93" i="3" s="1"/>
  <c r="C98" i="3" s="1"/>
  <c r="C99" i="3" s="1"/>
  <c r="C125" i="3" s="1"/>
  <c r="G83" i="3"/>
  <c r="G84" i="3"/>
  <c r="E73" i="4"/>
  <c r="C91" i="9"/>
  <c r="C93" i="9" s="1"/>
  <c r="G87" i="3"/>
  <c r="D41" i="4"/>
  <c r="D41" i="7"/>
  <c r="B89" i="6"/>
  <c r="B97" i="6" s="1"/>
  <c r="B99" i="6" s="1"/>
  <c r="G72" i="9"/>
  <c r="G73" i="9"/>
  <c r="C49" i="3"/>
  <c r="C39" i="3"/>
  <c r="E85" i="4"/>
  <c r="G75" i="4"/>
  <c r="C73" i="9"/>
  <c r="C82" i="9"/>
  <c r="E77" i="9"/>
  <c r="C88" i="6"/>
  <c r="C89" i="6" s="1"/>
  <c r="C74" i="6"/>
  <c r="C84" i="6"/>
  <c r="E76" i="4"/>
  <c r="G73" i="4"/>
  <c r="G83" i="4"/>
  <c r="G49" i="4"/>
  <c r="E45" i="4"/>
  <c r="G47" i="4"/>
  <c r="G76" i="4"/>
  <c r="G74" i="4"/>
  <c r="D65" i="6"/>
  <c r="D68" i="6" s="1"/>
  <c r="E38" i="9"/>
  <c r="E40" i="9" s="1"/>
  <c r="E41" i="9" s="1"/>
  <c r="E82" i="9"/>
  <c r="C85" i="9"/>
  <c r="G76" i="9"/>
  <c r="C72" i="9"/>
  <c r="C87" i="9"/>
  <c r="C83" i="9"/>
  <c r="G75" i="9"/>
  <c r="C75" i="9"/>
  <c r="C38" i="9"/>
  <c r="C40" i="9" s="1"/>
  <c r="C41" i="9" s="1"/>
  <c r="E75" i="9"/>
  <c r="C73" i="6"/>
  <c r="C77" i="6"/>
  <c r="C85" i="6"/>
  <c r="C83" i="6"/>
  <c r="E33" i="3"/>
  <c r="G89" i="3" s="1"/>
  <c r="C75" i="6"/>
  <c r="G85" i="4"/>
  <c r="E51" i="4"/>
  <c r="G77" i="4"/>
  <c r="G87" i="4"/>
  <c r="G45" i="4"/>
  <c r="E76" i="9"/>
  <c r="E39" i="9"/>
  <c r="C87" i="6"/>
  <c r="G84" i="4"/>
  <c r="E72" i="4"/>
  <c r="G39" i="4"/>
  <c r="E77" i="4"/>
  <c r="E49" i="4"/>
  <c r="G89" i="6"/>
  <c r="C76" i="9"/>
  <c r="E72" i="9"/>
  <c r="E78" i="9" s="1"/>
  <c r="E124" i="9" s="1"/>
  <c r="E84" i="9"/>
  <c r="C74" i="9"/>
  <c r="G39" i="9"/>
  <c r="G40" i="9" s="1"/>
  <c r="G41" i="9" s="1"/>
  <c r="C77" i="9"/>
  <c r="C76" i="6"/>
  <c r="G40" i="6"/>
  <c r="G41" i="6" s="1"/>
  <c r="B41" i="6"/>
  <c r="F68" i="9"/>
  <c r="G78" i="3"/>
  <c r="D65" i="9"/>
  <c r="D68" i="9" s="1"/>
  <c r="B41" i="3"/>
  <c r="B65" i="3"/>
  <c r="B68" i="3" s="1"/>
  <c r="D68" i="4"/>
  <c r="G78" i="6"/>
  <c r="F41" i="9"/>
  <c r="C47" i="6"/>
  <c r="C51" i="6"/>
  <c r="C49" i="6"/>
  <c r="C46" i="6"/>
  <c r="C50" i="6"/>
  <c r="C48" i="6"/>
  <c r="C44" i="6"/>
  <c r="C45" i="6"/>
  <c r="C39" i="6"/>
  <c r="C38" i="6"/>
  <c r="F65" i="7"/>
  <c r="F68" i="7" s="1"/>
  <c r="F41" i="7"/>
  <c r="G52" i="6"/>
  <c r="G66" i="6" s="1"/>
  <c r="G68" i="6" s="1"/>
  <c r="G123" i="6" s="1"/>
  <c r="E40" i="6"/>
  <c r="E41" i="6" s="1"/>
  <c r="F68" i="6"/>
  <c r="B68" i="6"/>
  <c r="E88" i="3"/>
  <c r="E89" i="3" s="1"/>
  <c r="B89" i="3"/>
  <c r="B97" i="3" s="1"/>
  <c r="B99" i="3" s="1"/>
  <c r="E52" i="6"/>
  <c r="E66" i="6" s="1"/>
  <c r="E68" i="6" s="1"/>
  <c r="E123" i="6" s="1"/>
  <c r="F41" i="4"/>
  <c r="F65" i="4"/>
  <c r="F68" i="4" s="1"/>
  <c r="G89" i="9"/>
  <c r="G98" i="9" s="1"/>
  <c r="G99" i="9" s="1"/>
  <c r="G125" i="9" s="1"/>
  <c r="C88" i="9"/>
  <c r="C89" i="9" s="1"/>
  <c r="C97" i="9" s="1"/>
  <c r="C99" i="9" s="1"/>
  <c r="C125" i="9" s="1"/>
  <c r="E88" i="9"/>
  <c r="E89" i="9" s="1"/>
  <c r="E125" i="9" s="1"/>
  <c r="B89" i="9"/>
  <c r="B97" i="9" s="1"/>
  <c r="B99" i="9" s="1"/>
  <c r="B65" i="9"/>
  <c r="B68" i="9" s="1"/>
  <c r="B41" i="9"/>
  <c r="C91" i="7"/>
  <c r="C93" i="7" s="1"/>
  <c r="C85" i="7"/>
  <c r="C72" i="7"/>
  <c r="C76" i="7"/>
  <c r="C87" i="7"/>
  <c r="C82" i="7"/>
  <c r="C74" i="7"/>
  <c r="C77" i="7"/>
  <c r="C75" i="7"/>
  <c r="C38" i="7"/>
  <c r="C39" i="7"/>
  <c r="C84" i="7"/>
  <c r="C83" i="7"/>
  <c r="C73" i="7"/>
  <c r="C86" i="7"/>
  <c r="G65" i="7"/>
  <c r="G46" i="7"/>
  <c r="G50" i="7"/>
  <c r="G45" i="7"/>
  <c r="G47" i="7"/>
  <c r="G49" i="7"/>
  <c r="G48" i="7"/>
  <c r="G51" i="7"/>
  <c r="G44" i="7"/>
  <c r="E40" i="7"/>
  <c r="E41" i="7" s="1"/>
  <c r="B65" i="7"/>
  <c r="B68" i="7" s="1"/>
  <c r="B41" i="7"/>
  <c r="G89" i="7"/>
  <c r="G98" i="7" s="1"/>
  <c r="G99" i="7" s="1"/>
  <c r="G125" i="7" s="1"/>
  <c r="C88" i="7"/>
  <c r="C89" i="7" s="1"/>
  <c r="C97" i="7" s="1"/>
  <c r="C99" i="7" s="1"/>
  <c r="C125" i="7" s="1"/>
  <c r="B89" i="7"/>
  <c r="B97" i="7" s="1"/>
  <c r="B99" i="7" s="1"/>
  <c r="E88" i="7"/>
  <c r="E89" i="7" s="1"/>
  <c r="E125" i="7" s="1"/>
  <c r="E78" i="7"/>
  <c r="E124" i="7" s="1"/>
  <c r="G104" i="6"/>
  <c r="G107" i="6" s="1"/>
  <c r="G126" i="6" s="1"/>
  <c r="E107" i="6"/>
  <c r="E126" i="6" s="1"/>
  <c r="C91" i="6"/>
  <c r="C93" i="6" s="1"/>
  <c r="C98" i="6" s="1"/>
  <c r="C99" i="6" s="1"/>
  <c r="C125" i="6" s="1"/>
  <c r="C122" i="6"/>
  <c r="E78" i="6"/>
  <c r="G78" i="7"/>
  <c r="G124" i="7" s="1"/>
  <c r="B65" i="4"/>
  <c r="B68" i="4" s="1"/>
  <c r="B41" i="4"/>
  <c r="E122" i="4"/>
  <c r="E91" i="4"/>
  <c r="E93" i="4" s="1"/>
  <c r="E98" i="4" s="1"/>
  <c r="E99" i="4" s="1"/>
  <c r="E125" i="4" s="1"/>
  <c r="E82" i="4"/>
  <c r="E87" i="4"/>
  <c r="E74" i="4"/>
  <c r="E84" i="4"/>
  <c r="G82" i="4"/>
  <c r="E75" i="4"/>
  <c r="E50" i="4"/>
  <c r="E48" i="4"/>
  <c r="E46" i="4"/>
  <c r="E44" i="4"/>
  <c r="E83" i="4"/>
  <c r="E107" i="4"/>
  <c r="E126" i="4" s="1"/>
  <c r="G107" i="4"/>
  <c r="G126" i="4" s="1"/>
  <c r="E86" i="4"/>
  <c r="E39" i="4"/>
  <c r="E88" i="4"/>
  <c r="E89" i="4" s="1"/>
  <c r="E38" i="4"/>
  <c r="C52" i="4"/>
  <c r="C66" i="4" s="1"/>
  <c r="C68" i="4" s="1"/>
  <c r="C123" i="4" s="1"/>
  <c r="C127" i="4" s="1"/>
  <c r="G88" i="4"/>
  <c r="G89" i="4" s="1"/>
  <c r="G50" i="4"/>
  <c r="G48" i="4"/>
  <c r="G46" i="4"/>
  <c r="G44" i="4"/>
  <c r="G122" i="4"/>
  <c r="G91" i="4"/>
  <c r="G93" i="4" s="1"/>
  <c r="G98" i="4" s="1"/>
  <c r="G99" i="4" s="1"/>
  <c r="G125" i="4" s="1"/>
  <c r="G40" i="3"/>
  <c r="G41" i="3" s="1"/>
  <c r="G52" i="3"/>
  <c r="G66" i="3" s="1"/>
  <c r="G68" i="3" s="1"/>
  <c r="G123" i="3" s="1"/>
  <c r="G127" i="3" s="1"/>
  <c r="C50" i="3" l="1"/>
  <c r="C44" i="3"/>
  <c r="C51" i="3"/>
  <c r="C46" i="3"/>
  <c r="C47" i="3"/>
  <c r="C122" i="3"/>
  <c r="C45" i="3"/>
  <c r="C52" i="3" s="1"/>
  <c r="C66" i="3" s="1"/>
  <c r="C68" i="3" s="1"/>
  <c r="C123" i="3" s="1"/>
  <c r="C127" i="3" s="1"/>
  <c r="C111" i="3" s="1"/>
  <c r="C112" i="3" s="1"/>
  <c r="C48" i="3"/>
  <c r="C38" i="3"/>
  <c r="C65" i="9"/>
  <c r="C48" i="9"/>
  <c r="G78" i="9"/>
  <c r="G124" i="9" s="1"/>
  <c r="C78" i="9"/>
  <c r="C124" i="9" s="1"/>
  <c r="G78" i="4"/>
  <c r="G40" i="4"/>
  <c r="G41" i="4" s="1"/>
  <c r="C40" i="3"/>
  <c r="C41" i="3" s="1"/>
  <c r="E122" i="3"/>
  <c r="E82" i="3"/>
  <c r="E91" i="3"/>
  <c r="E93" i="3" s="1"/>
  <c r="E98" i="3" s="1"/>
  <c r="E99" i="3" s="1"/>
  <c r="E125" i="3" s="1"/>
  <c r="E86" i="3"/>
  <c r="E38" i="3"/>
  <c r="E76" i="3"/>
  <c r="E39" i="3"/>
  <c r="E77" i="3"/>
  <c r="E45" i="3"/>
  <c r="E74" i="3"/>
  <c r="E48" i="3"/>
  <c r="E46" i="3"/>
  <c r="E47" i="3"/>
  <c r="E87" i="3"/>
  <c r="E49" i="3"/>
  <c r="E83" i="3"/>
  <c r="E75" i="3"/>
  <c r="E85" i="3"/>
  <c r="E50" i="3"/>
  <c r="E51" i="3"/>
  <c r="E73" i="3"/>
  <c r="E84" i="3"/>
  <c r="E44" i="3"/>
  <c r="C78" i="6"/>
  <c r="C46" i="9"/>
  <c r="E127" i="6"/>
  <c r="E129" i="6" s="1"/>
  <c r="C40" i="6"/>
  <c r="C41" i="6" s="1"/>
  <c r="E52" i="4"/>
  <c r="E66" i="4" s="1"/>
  <c r="E68" i="4" s="1"/>
  <c r="E123" i="4" s="1"/>
  <c r="E127" i="4" s="1"/>
  <c r="E129" i="4" s="1"/>
  <c r="E78" i="4"/>
  <c r="G127" i="6"/>
  <c r="C50" i="9"/>
  <c r="E40" i="4"/>
  <c r="E41" i="4" s="1"/>
  <c r="C52" i="6"/>
  <c r="C66" i="6" s="1"/>
  <c r="C68" i="6" s="1"/>
  <c r="C123" i="6" s="1"/>
  <c r="C127" i="6" s="1"/>
  <c r="G52" i="7"/>
  <c r="G66" i="7" s="1"/>
  <c r="G68" i="7" s="1"/>
  <c r="G123" i="7" s="1"/>
  <c r="G127" i="7" s="1"/>
  <c r="C44" i="9"/>
  <c r="C51" i="9"/>
  <c r="C49" i="9"/>
  <c r="C47" i="9"/>
  <c r="C45" i="9"/>
  <c r="E65" i="9"/>
  <c r="E50" i="9"/>
  <c r="E46" i="9"/>
  <c r="E44" i="9"/>
  <c r="E48" i="9"/>
  <c r="E49" i="9"/>
  <c r="E45" i="9"/>
  <c r="E51" i="9"/>
  <c r="E47" i="9"/>
  <c r="G65" i="9"/>
  <c r="G50" i="9"/>
  <c r="G48" i="9"/>
  <c r="G46" i="9"/>
  <c r="G44" i="9"/>
  <c r="G45" i="9"/>
  <c r="G49" i="9"/>
  <c r="G51" i="9"/>
  <c r="G47" i="9"/>
  <c r="C78" i="7"/>
  <c r="C124" i="7" s="1"/>
  <c r="C40" i="7"/>
  <c r="C41" i="7" s="1"/>
  <c r="E48" i="7"/>
  <c r="E46" i="7"/>
  <c r="E44" i="7"/>
  <c r="E65" i="7"/>
  <c r="E50" i="7"/>
  <c r="E49" i="7"/>
  <c r="E51" i="7"/>
  <c r="E47" i="7"/>
  <c r="E45" i="7"/>
  <c r="C111" i="4"/>
  <c r="C112" i="4" s="1"/>
  <c r="G52" i="4"/>
  <c r="G66" i="4" s="1"/>
  <c r="G68" i="4" s="1"/>
  <c r="G123" i="4" s="1"/>
  <c r="G127" i="4" s="1"/>
  <c r="G111" i="3"/>
  <c r="G112" i="3" s="1"/>
  <c r="G111" i="6" l="1"/>
  <c r="G129" i="6" s="1"/>
  <c r="G129" i="3"/>
  <c r="G116" i="3" s="1"/>
  <c r="E131" i="4"/>
  <c r="E78" i="3"/>
  <c r="E52" i="3"/>
  <c r="E66" i="3" s="1"/>
  <c r="E68" i="3" s="1"/>
  <c r="E123" i="3" s="1"/>
  <c r="E127" i="3" s="1"/>
  <c r="E129" i="3" s="1"/>
  <c r="E131" i="6"/>
  <c r="E40" i="3"/>
  <c r="E41" i="3" s="1"/>
  <c r="G112" i="6"/>
  <c r="C52" i="9"/>
  <c r="C66" i="9" s="1"/>
  <c r="C68" i="9" s="1"/>
  <c r="C123" i="9" s="1"/>
  <c r="C127" i="9" s="1"/>
  <c r="C111" i="9" s="1"/>
  <c r="E52" i="9"/>
  <c r="E66" i="9" s="1"/>
  <c r="E68" i="9" s="1"/>
  <c r="E123" i="9" s="1"/>
  <c r="E127" i="9" s="1"/>
  <c r="E129" i="9" s="1"/>
  <c r="G52" i="9"/>
  <c r="G66" i="9" s="1"/>
  <c r="G68" i="9" s="1"/>
  <c r="G123" i="9" s="1"/>
  <c r="G127" i="9" s="1"/>
  <c r="E52" i="7"/>
  <c r="E66" i="7" s="1"/>
  <c r="E68" i="7" s="1"/>
  <c r="E123" i="7" s="1"/>
  <c r="E127" i="7" s="1"/>
  <c r="C111" i="6"/>
  <c r="C112" i="6" s="1"/>
  <c r="C65" i="7"/>
  <c r="C51" i="7"/>
  <c r="C45" i="7"/>
  <c r="C50" i="7"/>
  <c r="C48" i="7"/>
  <c r="C44" i="7"/>
  <c r="C49" i="7"/>
  <c r="C47" i="7"/>
  <c r="C46" i="7"/>
  <c r="G111" i="7"/>
  <c r="G111" i="4"/>
  <c r="G112" i="4" s="1"/>
  <c r="G114" i="3"/>
  <c r="G131" i="3" l="1"/>
  <c r="G115" i="3"/>
  <c r="I5" i="2"/>
  <c r="J5" i="2" s="1"/>
  <c r="K5" i="2" s="1"/>
  <c r="G113" i="3"/>
  <c r="G118" i="3" s="1"/>
  <c r="G128" i="3" s="1"/>
  <c r="G129" i="4"/>
  <c r="G113" i="6"/>
  <c r="G118" i="6" s="1"/>
  <c r="G128" i="6" s="1"/>
  <c r="E131" i="3"/>
  <c r="E131" i="9"/>
  <c r="G116" i="6"/>
  <c r="G115" i="6"/>
  <c r="G131" i="6"/>
  <c r="G114" i="6"/>
  <c r="G112" i="7"/>
  <c r="G129" i="7" s="1"/>
  <c r="C112" i="9"/>
  <c r="G111" i="9"/>
  <c r="G112" i="9" s="1"/>
  <c r="C52" i="7"/>
  <c r="C66" i="7" s="1"/>
  <c r="C68" i="7"/>
  <c r="C123" i="7" s="1"/>
  <c r="C127" i="7" s="1"/>
  <c r="I7" i="2" l="1"/>
  <c r="J7" i="2" s="1"/>
  <c r="K7" i="2" s="1"/>
  <c r="I10" i="2"/>
  <c r="J10" i="2" s="1"/>
  <c r="K10" i="2" s="1"/>
  <c r="I4" i="2"/>
  <c r="J4" i="2" s="1"/>
  <c r="K4" i="2" s="1"/>
  <c r="G114" i="4"/>
  <c r="I9" i="2"/>
  <c r="J9" i="2" s="1"/>
  <c r="K9" i="2" s="1"/>
  <c r="G113" i="4"/>
  <c r="G118" i="4" s="1"/>
  <c r="G128" i="4" s="1"/>
  <c r="G131" i="4"/>
  <c r="G116" i="4"/>
  <c r="G116" i="7"/>
  <c r="G131" i="7"/>
  <c r="G114" i="7"/>
  <c r="G115" i="7"/>
  <c r="G113" i="7"/>
  <c r="G118" i="7" s="1"/>
  <c r="G128" i="7" s="1"/>
  <c r="G115" i="4"/>
  <c r="G129" i="9"/>
  <c r="I6" i="2" s="1"/>
  <c r="J6" i="2" s="1"/>
  <c r="K6" i="2" s="1"/>
  <c r="C111" i="7"/>
  <c r="K3" i="2" l="1"/>
  <c r="J13" i="2"/>
  <c r="J11" i="2"/>
  <c r="K11" i="2" s="1"/>
  <c r="G116" i="9"/>
  <c r="G114" i="9"/>
  <c r="G131" i="9"/>
  <c r="G115" i="9"/>
  <c r="G113" i="9"/>
  <c r="G118" i="9" s="1"/>
  <c r="G128" i="9" s="1"/>
  <c r="C112" i="7"/>
  <c r="J19" i="2" l="1"/>
  <c r="E38" i="2" s="1"/>
  <c r="F38" i="2" s="1"/>
  <c r="J12" i="2"/>
  <c r="H11" i="11"/>
  <c r="K19" i="2" l="1"/>
  <c r="E39" i="2"/>
  <c r="E47" i="2"/>
  <c r="E55" i="2"/>
  <c r="E63" i="2"/>
  <c r="E71" i="2"/>
  <c r="E40" i="2"/>
  <c r="E48" i="2"/>
  <c r="E56" i="2"/>
  <c r="E64" i="2"/>
  <c r="E72" i="2"/>
  <c r="E41" i="2"/>
  <c r="E49" i="2"/>
  <c r="E57" i="2"/>
  <c r="E65" i="2"/>
  <c r="E73" i="2"/>
  <c r="E42" i="2"/>
  <c r="E50" i="2"/>
  <c r="E58" i="2"/>
  <c r="E66" i="2"/>
  <c r="E74" i="2"/>
  <c r="E70" i="2"/>
  <c r="E43" i="2"/>
  <c r="E51" i="2"/>
  <c r="E59" i="2"/>
  <c r="E67" i="2"/>
  <c r="E75" i="2"/>
  <c r="E62" i="2"/>
  <c r="E44" i="2"/>
  <c r="E52" i="2"/>
  <c r="E60" i="2"/>
  <c r="E68" i="2"/>
  <c r="E76" i="2"/>
  <c r="E54" i="2"/>
  <c r="E45" i="2"/>
  <c r="E53" i="2"/>
  <c r="E61" i="2"/>
  <c r="E69" i="2"/>
  <c r="E77" i="2"/>
  <c r="E46" i="2"/>
  <c r="M14" i="2"/>
  <c r="C34" i="2" l="1"/>
  <c r="C22" i="2"/>
  <c r="C35" i="2"/>
  <c r="C29" i="2"/>
  <c r="C32" i="2"/>
  <c r="C20" i="2"/>
  <c r="C33" i="2"/>
  <c r="C17" i="2"/>
  <c r="C25" i="2"/>
  <c r="C27" i="2"/>
  <c r="C24" i="2"/>
  <c r="C28" i="2"/>
  <c r="C18" i="2"/>
  <c r="C21" i="2"/>
  <c r="C31" i="2"/>
  <c r="C26" i="2"/>
  <c r="C19" i="2"/>
  <c r="C30" i="2"/>
  <c r="C23" i="2"/>
  <c r="F68" i="2"/>
  <c r="F42" i="2"/>
  <c r="F39" i="2"/>
  <c r="F43" i="2"/>
  <c r="F47" i="2"/>
  <c r="F64" i="2"/>
  <c r="F52" i="2"/>
  <c r="F40" i="2"/>
  <c r="F75" i="2"/>
  <c r="F69" i="2"/>
  <c r="F71" i="2"/>
  <c r="F63" i="2"/>
  <c r="F55" i="2"/>
  <c r="F45" i="2"/>
  <c r="F72" i="2"/>
  <c r="F73" i="2"/>
  <c r="F46" i="2"/>
  <c r="F65" i="2"/>
  <c r="F56" i="2"/>
  <c r="F41" i="2"/>
  <c r="F58" i="2"/>
  <c r="F62" i="2"/>
  <c r="F54" i="2"/>
  <c r="F60" i="2"/>
  <c r="F77" i="2"/>
  <c r="F51" i="2"/>
  <c r="F57" i="2"/>
  <c r="F48" i="2"/>
  <c r="F49" i="2"/>
  <c r="F44" i="2"/>
  <c r="F50" i="2"/>
  <c r="F59" i="2"/>
  <c r="F53" i="2"/>
  <c r="F61" i="2"/>
  <c r="F74" i="2"/>
  <c r="F70" i="2"/>
  <c r="F76" i="2"/>
  <c r="F67" i="2"/>
  <c r="F66" i="2"/>
  <c r="E17" i="2"/>
  <c r="E78" i="2" s="1"/>
  <c r="K12" i="2" s="1"/>
  <c r="G38" i="2" l="1"/>
  <c r="F17" i="2"/>
  <c r="F78" i="2" s="1"/>
  <c r="D78" i="2"/>
  <c r="I107" i="4"/>
  <c r="I126" i="4" s="1"/>
  <c r="I127" i="4" s="1"/>
  <c r="I129" i="4" l="1"/>
  <c r="I131" i="4" l="1"/>
  <c r="I118" i="4"/>
  <c r="I128" i="4" s="1"/>
  <c r="I107" i="3"/>
  <c r="I126" i="3"/>
  <c r="I127" i="3"/>
  <c r="I111" i="3" s="1"/>
  <c r="I112" i="3" l="1"/>
  <c r="I129" i="3"/>
  <c r="I118" i="3" l="1"/>
  <c r="I128" i="3" s="1"/>
  <c r="I131" i="3"/>
  <c r="C113" i="6"/>
  <c r="C114" i="6"/>
  <c r="C116" i="6"/>
  <c r="C118" i="6"/>
  <c r="C128" i="6"/>
  <c r="C129" i="6"/>
  <c r="C131" i="6"/>
  <c r="C113" i="10"/>
  <c r="C114" i="10"/>
  <c r="C116" i="10"/>
  <c r="C118" i="10"/>
  <c r="C128" i="10"/>
  <c r="C129" i="10"/>
  <c r="C131" i="10"/>
  <c r="C113" i="4"/>
  <c r="C114" i="4"/>
  <c r="C116" i="4"/>
  <c r="C118" i="4"/>
  <c r="C128" i="4"/>
  <c r="C129" i="4"/>
  <c r="C131" i="4"/>
  <c r="C113" i="7"/>
  <c r="C114" i="7"/>
  <c r="C116" i="7"/>
  <c r="C118" i="7"/>
  <c r="C128" i="7"/>
  <c r="C129" i="7"/>
  <c r="C131" i="7"/>
  <c r="C113" i="3"/>
  <c r="C114" i="3"/>
  <c r="C116" i="3"/>
  <c r="C118" i="3"/>
  <c r="C128" i="3"/>
  <c r="C129" i="3"/>
  <c r="C131" i="3"/>
  <c r="C113" i="9"/>
  <c r="C114" i="9"/>
  <c r="C116" i="9"/>
  <c r="C118" i="9"/>
  <c r="C128" i="9"/>
  <c r="C129" i="9"/>
  <c r="C131" i="9"/>
</calcChain>
</file>

<file path=xl/sharedStrings.xml><?xml version="1.0" encoding="utf-8"?>
<sst xmlns="http://schemas.openxmlformats.org/spreadsheetml/2006/main" count="1580" uniqueCount="313">
  <si>
    <t>ITEM</t>
  </si>
  <si>
    <t>POSTOS</t>
  </si>
  <si>
    <t>Local</t>
  </si>
  <si>
    <t>Horário</t>
  </si>
  <si>
    <t>Qtde de Postos</t>
  </si>
  <si>
    <t>Qtde de Bombeiros</t>
  </si>
  <si>
    <t>Valor Unitário por profissional</t>
  </si>
  <si>
    <t>Valor Unitário do posto</t>
  </si>
  <si>
    <t>Valor total Mensal</t>
  </si>
  <si>
    <t>Valor para 60 meses</t>
  </si>
  <si>
    <t>Brigadista Particular Diurno [rubricas da planilha de custos, com exceçãodaquelas com pagamento pelo fato gerador]</t>
  </si>
  <si>
    <t>Edifício SEDE/UNICORREIOS</t>
  </si>
  <si>
    <t>07 ás 19h</t>
  </si>
  <si>
    <t>Brigadista Particular Diurno - [rubricas com pagamento pelo fato gerador (fériase 1/3 de férias, 13º salários, ausências legais,verbas rescisórias, evento futuro ou incerto)]</t>
  </si>
  <si>
    <t>Edifício SEDE/ECT</t>
  </si>
  <si>
    <t>Brigadista Particular Noturno  [rubricas da planilha de custos, com exceçãodaquelas com pagamento pelo fato gerador]</t>
  </si>
  <si>
    <t>19h às 07h</t>
  </si>
  <si>
    <t>Brigadista Particular Noturno [rubricas com pagamento pelo fato gerador (fériase 1/3 de férias, 13º salários, ausências legais,verbas rescisórias, evento futuro ou incerto)]</t>
  </si>
  <si>
    <t>Líder de Brigada - escala 12x36 [  [rubricas da planilha de custos, com exceçãodaquelas com pagamento pelo fato gerador]</t>
  </si>
  <si>
    <t>Edifício SEDE</t>
  </si>
  <si>
    <t>Líder de Brigada - escala 12x36 [ [rubricas com pagamento pelo fato gerador (fériase 1/3 de férias, 13º salários, ausências legais,verbas rescisórias, evento futuro ou incerto)]</t>
  </si>
  <si>
    <t>UNICORREIOS</t>
  </si>
  <si>
    <t>SUBTOTAL</t>
  </si>
  <si>
    <t>TOTAL GERAL</t>
  </si>
  <si>
    <t>VALOR TOTAL DO POSTO</t>
  </si>
  <si>
    <t>VALOR TOTAL POR EMPREGADO</t>
  </si>
  <si>
    <t xml:space="preserve">    F - Módulo 6 - Custos Indiretos, Tributos e Lucro</t>
  </si>
  <si>
    <t>SUBTOTAL (A+B+C+D+E)</t>
  </si>
  <si>
    <t xml:space="preserve">    E - Módulo 5 - Insumos Diversos</t>
  </si>
  <si>
    <t xml:space="preserve">    D - Módulo 4 - Custo de Reposição do Profissional Ausente</t>
  </si>
  <si>
    <t xml:space="preserve">    C - Módulo 3 - Provisão para Rescisão</t>
  </si>
  <si>
    <t xml:space="preserve">    B - Módulo 2 - Encargos e Benefícios Anuais, Mensais e Diários</t>
  </si>
  <si>
    <t xml:space="preserve">    A - Módulo 1 - Composição da Remuneração</t>
  </si>
  <si>
    <t xml:space="preserve">Valor (R$) </t>
  </si>
  <si>
    <t>Mão-de-obra vinculada à execução contratual (valor por empregado)</t>
  </si>
  <si>
    <t>QUADRO RESUMO DO CUSTO POR EMPREGADO</t>
  </si>
  <si>
    <t>TOTAL DOS CUSTOS INDIRETOS, TRIBUTOS E LUCRO</t>
  </si>
  <si>
    <t xml:space="preserve">        C.4 - Outros Tributos (especificar)</t>
  </si>
  <si>
    <t xml:space="preserve">        C.3 - Tributos Municipais (ISS)</t>
  </si>
  <si>
    <t xml:space="preserve">        C.2 - Tributos Estaduais (especificar)</t>
  </si>
  <si>
    <t xml:space="preserve">        C.1 - Tributos Federais </t>
  </si>
  <si>
    <t xml:space="preserve">    C - Tributos</t>
  </si>
  <si>
    <t xml:space="preserve">    B - Lucro</t>
  </si>
  <si>
    <t xml:space="preserve">    A - Custos Indiretos</t>
  </si>
  <si>
    <t>6 - Custos Indiretos, Tributos e Lucro</t>
  </si>
  <si>
    <t>MÓDULO 6 - CUSTOS INDIRETOS, TRIBUTOS E LUCRO</t>
  </si>
  <si>
    <t>TOTAL DOS INSUMOS DIVERSOS</t>
  </si>
  <si>
    <t xml:space="preserve">    D - Outros</t>
  </si>
  <si>
    <t xml:space="preserve">    C - Demais Equipamentos</t>
  </si>
  <si>
    <t xml:space="preserve">    B - Equipamentos</t>
  </si>
  <si>
    <t xml:space="preserve">    A - Uniformes</t>
  </si>
  <si>
    <t>5 - Insumos Diversos</t>
  </si>
  <si>
    <t>MÓDULO 5:  INSUMOS DIVERSOS</t>
  </si>
  <si>
    <t>TOTAL</t>
  </si>
  <si>
    <t xml:space="preserve">    4.2 - Intrajornada</t>
  </si>
  <si>
    <t xml:space="preserve">    4.1 - Ausências Legais</t>
  </si>
  <si>
    <t>Módulo 4 - Encargos sociais e trabalhistas</t>
  </si>
  <si>
    <t>QUADRO RESUMO - MÓDULO 4 - Custo de Reposição do profissional Ausente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</si>
  <si>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</si>
  <si>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 xml:space="preserve">TOTAL </t>
  </si>
  <si>
    <t xml:space="preserve">    A - Intervalo para repouso ou alimentação (remuneração/220hs*0,50*1h*13dias)</t>
  </si>
  <si>
    <t>Submodulo 4.2 - Intrajornada</t>
  </si>
  <si>
    <t xml:space="preserve">    F - Substituto na Cobertura de outras ausências</t>
  </si>
  <si>
    <t xml:space="preserve">    E - Substituto na cobertutra de Afastamento Maternidade</t>
  </si>
  <si>
    <t xml:space="preserve">    D - Substituto na Cobertuta de Ausência por Acidente de Trabalho</t>
  </si>
  <si>
    <t xml:space="preserve">    C - Substituto na Cobertura de Licença paternidade </t>
  </si>
  <si>
    <t xml:space="preserve">    B – Substituto na cobertura de Ausências legais</t>
  </si>
  <si>
    <t xml:space="preserve">    A – Substituto na cobertura de Férias</t>
  </si>
  <si>
    <t>Lucro Real</t>
  </si>
  <si>
    <t>Submodulo 4.1 - Substituto na cobertura de Ausências Legais</t>
  </si>
  <si>
    <t>MÓDULO 4:  CUSTO DE REPOSIÇÃO DO PROFISSIONAL AUSENTE</t>
  </si>
  <si>
    <t>Total de provisão para Rescisão</t>
  </si>
  <si>
    <t xml:space="preserve">    F - Multa do FGTS e contribuição social sobre o Aviso Prévio Trabalhado e Indenizado</t>
  </si>
  <si>
    <t xml:space="preserve">    E - Incidência dos encargos do submódulo 2.2 sobre o Aviso Prévio Trabalhado</t>
  </si>
  <si>
    <t xml:space="preserve">    D - Aviso Prévio Trabalhado</t>
  </si>
  <si>
    <t xml:space="preserve">    C - Multa do FGTS sobre aviso prévio indenizado</t>
  </si>
  <si>
    <t xml:space="preserve">    B - Incidência do FGTS sobre aviso prévio indenizado</t>
  </si>
  <si>
    <t xml:space="preserve">    A - Aviso prévio indenizado </t>
  </si>
  <si>
    <t>3.1 - Provisão para Rescisão</t>
  </si>
  <si>
    <t>MÓDULO 3: PROVISÃO PARA RESCISÃO</t>
  </si>
  <si>
    <t xml:space="preserve">    2.3 - Benefícios Mensais e diários</t>
  </si>
  <si>
    <t xml:space="preserve">    2.2 - GPS, FGTS e outras contribuições</t>
  </si>
  <si>
    <t xml:space="preserve">    2.1 - 13º (décimo-terceiro) Salário, Férias e Adicional de Férias</t>
  </si>
  <si>
    <t>Módulo 2 - Encargos e Benefícios anuais, mensais e diários</t>
  </si>
  <si>
    <t>QUADRO RESUMO - MÓDULO 2 - Encargos e Benefícios anuais, mensais e diários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</si>
  <si>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</si>
  <si>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 xml:space="preserve">    F - Auxílio Funeral</t>
  </si>
  <si>
    <t xml:space="preserve">    E - Auxílio Lazer / Cultura</t>
  </si>
  <si>
    <t xml:space="preserve">    D - Assistência Odontológica</t>
  </si>
  <si>
    <r>
      <t xml:space="preserve">    C - Assistência médica e familiar </t>
    </r>
    <r>
      <rPr>
        <b/>
        <sz val="10"/>
        <color rgb="FFFF0000"/>
        <rFont val="Verdana"/>
        <family val="2"/>
      </rPr>
      <t/>
    </r>
  </si>
  <si>
    <r>
      <t xml:space="preserve">    B - Auxílio-Refeição/Alimentação </t>
    </r>
    <r>
      <rPr>
        <b/>
        <sz val="11"/>
        <rFont val="Arial"/>
        <family val="2"/>
      </rPr>
      <t>(R$ 38,00 - R$ 0,30 = R$ 37,70 *13)</t>
    </r>
  </si>
  <si>
    <r>
      <t xml:space="preserve">A - Transporte </t>
    </r>
    <r>
      <rPr>
        <b/>
        <sz val="9"/>
        <rFont val="Arial"/>
        <family val="2"/>
      </rPr>
      <t>(R$ 5,50 * 2 *13) - (6% do salário) - o valor do desconto é maior do que o VT por isso o valor é igual a 0,00</t>
    </r>
  </si>
  <si>
    <t>Submódulo 2.3 - Benefícios Mensais e Diários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</si>
  <si>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o Módulo 3, o Módulo 4 e o Módulo 6.</t>
  </si>
  <si>
    <t xml:space="preserve">    H - FGTS</t>
  </si>
  <si>
    <t xml:space="preserve">    G - INCRA</t>
  </si>
  <si>
    <t xml:space="preserve">    F - SEBRAE</t>
  </si>
  <si>
    <t xml:space="preserve">    E - SENAI ou SENAC</t>
  </si>
  <si>
    <t xml:space="preserve">    D - SESC ou SESI</t>
  </si>
  <si>
    <t xml:space="preserve">    C - Seguro Acidente do Trabalho/SAT/INSS (3 X 0,50)</t>
  </si>
  <si>
    <t xml:space="preserve">    B - Salário Educação</t>
  </si>
  <si>
    <t xml:space="preserve">    A - INSS</t>
  </si>
  <si>
    <t>Submódulo 2.2 - Encargos Previdenciários (GPS) , Fundo de Garantia por Tempo de Serviço (FGTS) e Outras Contribuições</t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</si>
  <si>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</si>
  <si>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 xml:space="preserve">    B - Férias e Adicional de Férias</t>
  </si>
  <si>
    <t xml:space="preserve">    A - 13º (décimo terceiro) salário</t>
  </si>
  <si>
    <t>2.1 - 13º Salário</t>
  </si>
  <si>
    <t>Submódulo 2.1 - 13º (décimo-terceiro) Salário, Férias e Adicional de Férias</t>
  </si>
  <si>
    <t>MÓDULO 2: ENCARGOS E BENEFÍCIOS ANUAIS, MENSAIS E DIÁRIOS</t>
  </si>
  <si>
    <t>Nota1:  O Módulo 1 refere-se ao valor mensal devido ao empregado pela prestação do serviço no período de 12 meses.</t>
  </si>
  <si>
    <t>TOTAL DA REMUNERAÇÃO</t>
  </si>
  <si>
    <t xml:space="preserve">    G - Adicional de Intrajornada</t>
  </si>
  <si>
    <t xml:space="preserve">    F - Adicional de Hora Extra no Feriado Trabalhado</t>
  </si>
  <si>
    <t xml:space="preserve">    E - Hora noturna adicional </t>
  </si>
  <si>
    <t xml:space="preserve">    D - Adicional noturno </t>
  </si>
  <si>
    <t xml:space="preserve">    C - Adicional insalubridade</t>
  </si>
  <si>
    <t xml:space="preserve">    B - Adicional periculosidade</t>
  </si>
  <si>
    <t xml:space="preserve">    A - Salário Base</t>
  </si>
  <si>
    <t xml:space="preserve">1 - Composição da Remuneração </t>
  </si>
  <si>
    <t>MÓDULO 1: COMPOSIÇÃO DA REMUNERAÇÃO</t>
  </si>
  <si>
    <t>Nota 1:  Deverá ser elaborado um quadro para cada tipo de serviço.
Nota 2: A planilha será calculada considerando o valor mensal do empregado</t>
  </si>
  <si>
    <t>Data-Base da Categoria (dia/mês/ano)</t>
  </si>
  <si>
    <t>Brigadista</t>
  </si>
  <si>
    <t>Categoria Profissional (vinculada a execução contratual)</t>
  </si>
  <si>
    <t>Salário Normativo da Categoria</t>
  </si>
  <si>
    <t>5171-10</t>
  </si>
  <si>
    <t>Classificação Brasileira de Ocupações (CBO)</t>
  </si>
  <si>
    <t>Bombeiro Civil</t>
  </si>
  <si>
    <t>Tipo de serviço (mesmo serviço com características distintas)</t>
  </si>
  <si>
    <t>MÃO DE OBRA VINCULADA A EXECUÇÃO CONTRATUAL</t>
  </si>
  <si>
    <t>1 - MÓDULOS</t>
  </si>
  <si>
    <t>TOTAL DE POSTOS</t>
  </si>
  <si>
    <t>posto</t>
  </si>
  <si>
    <t xml:space="preserve">Quantidade total a contratar (Em função da unidade de medida) </t>
  </si>
  <si>
    <t>Unidade
 de 
Medida</t>
  </si>
  <si>
    <t xml:space="preserve">Tipo de serviço:                                                                               </t>
  </si>
  <si>
    <t>IDENTIFICAÇÃO DO SERVIÇO</t>
  </si>
  <si>
    <t>60</t>
  </si>
  <si>
    <t>Número de meses de execução contratual</t>
  </si>
  <si>
    <t>2021</t>
  </si>
  <si>
    <t>Ano do Acordo, Convenção ou Dissídio coletivo</t>
  </si>
  <si>
    <t>Brasília/DF</t>
  </si>
  <si>
    <t>Município/UF</t>
  </si>
  <si>
    <t>Data de apresentação da proposta (dia/mês/ano)</t>
  </si>
  <si>
    <t>DISCRIMINAÇÃO DOS SERVIÇOS (DADOS REFERENTES À CONTRATAÇÃO)</t>
  </si>
  <si>
    <t>VALOR SOLICITADO</t>
  </si>
  <si>
    <t>VALOR CONTRATADO</t>
  </si>
  <si>
    <t>REPACTUAÇÃO DE PREÇOS CCT 2022</t>
  </si>
  <si>
    <t>Nº do processo: 53161.003047/2022-62</t>
  </si>
  <si>
    <r>
      <t xml:space="preserve">A - Transporte </t>
    </r>
    <r>
      <rPr>
        <b/>
        <sz val="10"/>
        <rFont val="Arial"/>
        <family val="2"/>
      </rPr>
      <t>(R$ 5,50 * 2 *13) - (6% do salário) - o valor do desconto é maior do que o VT por isso o valor é igual a 0,00</t>
    </r>
  </si>
  <si>
    <r>
      <t xml:space="preserve">    B - Auxílio-Refeição/Alimentação </t>
    </r>
    <r>
      <rPr>
        <b/>
        <sz val="10"/>
        <rFont val="Arial"/>
        <family val="2"/>
      </rPr>
      <t>(R$ 38,00 - R$ 0,30 = R$ 37,70 *13)</t>
    </r>
  </si>
  <si>
    <t>Posto Bombeiro Civil Noturno</t>
  </si>
  <si>
    <t>Posto de Bombeiro Noturno FG</t>
  </si>
  <si>
    <t>Posto de Bombeiro Civil Lider (Chefe de Brigada)</t>
  </si>
  <si>
    <t>Uniforme</t>
  </si>
  <si>
    <t>Unidade</t>
  </si>
  <si>
    <t>Quantidade Anual por posto</t>
  </si>
  <si>
    <t>Valor Unitário</t>
  </si>
  <si>
    <t>Valor Total</t>
  </si>
  <si>
    <t xml:space="preserve">R$ </t>
  </si>
  <si>
    <t>Gandola</t>
  </si>
  <si>
    <t>Tecido “Rip-Stop” padrão estipulado pelo CBMDF</t>
  </si>
  <si>
    <t>Un</t>
  </si>
  <si>
    <t>Calça</t>
  </si>
  <si>
    <t>Cinto</t>
  </si>
  <si>
    <t>Confeccionado em poliéster, com fivela e ponteira prata</t>
  </si>
  <si>
    <t xml:space="preserve">Camiseta </t>
  </si>
  <si>
    <t>Algodão</t>
  </si>
  <si>
    <t>Coturno</t>
  </si>
  <si>
    <t>Cabedal em couro nobuk hidrofugado, espessura de 2mm, dublado com tecido de poliéster e colarinho de couro pelica; forração interna de acrílico automotivo, com isolamento térmico em EVA; reforço interno de material termoplástico leve e resistente, no bico e calcanhar; solado de borracha maciço, vulcanizado ao cabedal, resistente a corrente elétrica; Vedação resistente a água ou 100% impermeável</t>
  </si>
  <si>
    <t>Par</t>
  </si>
  <si>
    <t>Meião</t>
  </si>
  <si>
    <t>Confeccionado em algodão e lycra</t>
  </si>
  <si>
    <t>Blusa de frio (japona)</t>
  </si>
  <si>
    <t>Tipo Japona</t>
  </si>
  <si>
    <t>Crachá</t>
  </si>
  <si>
    <t>Em material plásticos, com fotografia e do trabalhador, além de identificação da empresa. Deverá ser usado quando não estiver de gandola e tarjeta</t>
  </si>
  <si>
    <t>VALOR MENSAL POR POSTO</t>
  </si>
  <si>
    <t>MATERIAL DE PRIMEIROS SOCORROS</t>
  </si>
  <si>
    <t>Item</t>
  </si>
  <si>
    <t>Descrição</t>
  </si>
  <si>
    <t>Unidade de Medida</t>
  </si>
  <si>
    <t>Qtde</t>
  </si>
  <si>
    <t xml:space="preserve">Abaixador de língua (espátula de madeira), descartável, formato convencional liso, extensão e largura uniformes, medindo aproximadamente 14 cm de comprimento x 1,4 cm de largura x 0,5 mm de espessura, pacote com 100 peças </t>
  </si>
  <si>
    <t>Caixa</t>
  </si>
  <si>
    <t>Água oxigenada 10 volumes embalada em frascos plás􀆟cos de 200 ml.</t>
  </si>
  <si>
    <t>Frasco</t>
  </si>
  <si>
    <t>Álcool e􀆡lico 70% para super􀄰cies fixas, an􀆟ssepsia da pele em procedimentos de médio e baixo risco, embalados em frascos plás􀆟cos de 500ml.</t>
  </si>
  <si>
    <t>Algodão hidrófilo em camadas (manta) con􀆟nuas
em forma de rolo com aspecto homogêneo e
macio, inodoro e ausente de grumos ou
quaisquer impurezas, cor branca, embalado em pacotes
de 500 gramas</t>
  </si>
  <si>
    <t>Pacote</t>
  </si>
  <si>
    <t>Atadura elás􀆟ca com 10cm x 4,5m, com
acabamento especial para aumento da durabilidade, da
pressão do enfaixamento, com ó􀆟mo nível de
es􀆟ramento</t>
  </si>
  <si>
    <t>Atadura de crepe de 6cm x 3m, cor natural, com 13 fios,
cons􀆟tuída de fios de algodão cru, borda devidamente
acabadas, elas􀆟cidade adequada, uniformemente
enrolada, isenta de quaisquer defeitos</t>
  </si>
  <si>
    <t>Atadura de crepe de 10cm x 4,5m, cor natural, com 13
fios, cons􀆟tuída de fios de algodão cru,
borda devidamente acabadas, elas􀆟cidade
adequada, uniformemente enrolada, isenta de
quaisquer defeitos.</t>
  </si>
  <si>
    <t>Atadura de crepe de 15cm x 4,5m, cor natural, com 13
fios, cons􀆟tuída de fios de algodão cru,
borda devidamente acabadas, elas􀆟cidade
adequada, uniformemente enrolada, isenta de
quaisquer defeitos.</t>
  </si>
  <si>
    <t>Cobertor térmico aluminado que reflete o calor
do corpo e mantem o paciente aquecido e seco
durante as a􀆟vidades de pronto atendimento em caso
de acidente. Tamanho:2,10 x 1,40m</t>
  </si>
  <si>
    <t>Colar cervical, sendo o jogo de 3 tamanhos
cada (pequeno, médio e grande), confeccionado
em polipropileno, sem emendas nem presença de
metais condu􀆟vos, apresentando baixo peso e
propriedade radio luminescente, suporte adaptável a
qualquer forma e tamanho de3 mandíbula com
abertura laterais que permitem maior conforto e
ven􀆟lação ao paciente.</t>
  </si>
  <si>
    <t>Esparadrapo impermeável, confeccionado em
tecido apropriado, cor branca, medindo 2,5cm x 4,5m
com flexibilidade suficiente para adaptar-se as dobras
da pele sem que haja excessiva pressão ou
fácil desprendimento, remoção, enrolado em
carretel plás􀆟co.</t>
  </si>
  <si>
    <t>Rolo</t>
  </si>
  <si>
    <t>Gaze esterilizada, medindo 7,5 x 7,5 cm, 13 fios, com 58
dobras, confeccionada com fios 10% algodão hidrófilo,
em pacotes com 10 unidades</t>
  </si>
  <si>
    <t>Lanterna halógena clinica com lente pré focada com
campo de iluminação clara para avaliar pupilas</t>
  </si>
  <si>
    <t>Luva de látex para procedimento hospitalar, descartável,
ambidestra, punhos longos, com bainha, formato
anatômico, alta sensibilidade tá􀆟l, boa estabilidade e
resistência, tamanho médio, em caixa de 1000
unidades.</t>
  </si>
  <si>
    <t>Bolsa ou mochila de emergência para transporte de
matérias, confeccionada em nylon resistente, estofada,
nas cores padrão azul ou laranja</t>
  </si>
  <si>
    <t>Máscara cirúrgica descartável, formato regular,
com elás􀆟co, de polipropileno, cor branca, em caixa
com 50 unidades</t>
  </si>
  <si>
    <t>Reanimador manual adulto (Ambu), em
silicone, composto de máscara e bolsa reservatório
de oxigênio, resistente a métodos de desinfecção
e esterilização, acondicionado em bolsa, fechada
com zíper.</t>
  </si>
  <si>
    <t>Saco plás􀆟co para lixo hospitalar branco
leitoso, resistente com capacidade para 15 litros</t>
  </si>
  <si>
    <t>Soro fisiológico 0,9% em embalagem plás􀆟ca de 200 ml.</t>
  </si>
  <si>
    <t>Talas moldáveis, confeccionadas em material metálico
recoberto por espuma e envolvido em plás􀆟co
transparente que permite lavagem e moldagem de
acordo com a lesão devendo cada conjunto vir com 3
tamanhos: 15”, 36’ e 54” e todas com 3” de largura</t>
  </si>
  <si>
    <t>Termômetro clinico digital com bip sonoro, visor grande
e desligamento automá􀆟co.</t>
  </si>
  <si>
    <t>Plás􀆟co, esterilizado, protetor de queimaduras e eviscerações (1mX1m)
em aço inox, medindo 15cm de comprimento</t>
  </si>
  <si>
    <t>Tesoura cirúrgica com ponta aguda, reta, confeccionada
em aço inox, medindo 15cm de comprimento</t>
  </si>
  <si>
    <t>Total do Conjunto</t>
  </si>
  <si>
    <t>Qtde de Brigadistas</t>
  </si>
  <si>
    <r>
      <t>*</t>
    </r>
    <r>
      <rPr>
        <sz val="7"/>
        <color theme="1"/>
        <rFont val="Arial Narrow"/>
        <family val="2"/>
      </rPr>
      <t xml:space="preserve">  </t>
    </r>
    <r>
      <rPr>
        <sz val="9"/>
        <color theme="1"/>
        <rFont val="Arial Narrow"/>
        <family val="2"/>
      </rPr>
      <t>Não será considerado para o posto de folguista, rotativo e bombeiro civil noturno.</t>
    </r>
  </si>
  <si>
    <t>MATERIAL DE SEGURANÇA</t>
  </si>
  <si>
    <t>Unidade de medida</t>
  </si>
  <si>
    <t>Capa de chuva plás􀆟ca, impermeável, em PVC forrado
ou forro em trevira na cor laranja, com capuz e manga
comum, botões de pressão em metal ou plás􀆟co, com
costura nas áreas de maior tensão e comprimento
abaixo dos joelhos e faixa reflexiva na altura das costas,
tórax epunhos (dimensões 2 a 4cm), tamanho extra
grande.</t>
  </si>
  <si>
    <t>unidade</t>
  </si>
  <si>
    <t>Luva de segurança confeccionada em raspa, reforço interno em raspa na palma e facepalmar dos dedos, reforço externo em raspa entre os dedos polegar e indicador</t>
  </si>
  <si>
    <t>pares</t>
  </si>
  <si>
    <t>Protetor audi􀆟vo 􀆟po haste, com espumas que vedam o canal audi􀆟vo dispensandoinserção, haste única e flexível, mantém baixa pressão e se adapta a diferentes cabeças.
de acidente nas cores preta e amarela 0,7cm x 200m</t>
  </si>
  <si>
    <t>rolo</t>
  </si>
  <si>
    <t>Óculos de proteção individual para operações com poeiras e par􀆡culas e atendimentoemergencial</t>
  </si>
  <si>
    <t>Cabos de vida com 5,0 m de comprimento</t>
  </si>
  <si>
    <t>Cinto paraquedista</t>
  </si>
  <si>
    <t>Trava quedas</t>
  </si>
  <si>
    <t>Talabarte</t>
  </si>
  <si>
    <t>Qtde de brigadistas</t>
  </si>
  <si>
    <t>MATERIAL RONDA E COMUNICAÇÃO</t>
  </si>
  <si>
    <t>Lanterna de mão 􀆟po farolete com capacidade de
luminosidade de 500.000 mil velas com bateria selada
de 6V/4,2Ab recarregável, com recarregador, carregador
veicular e transformador bivolt automá􀆟co</t>
  </si>
  <si>
    <t>brigadistas</t>
  </si>
  <si>
    <t>FERRAMENTAS EM GERAL</t>
  </si>
  <si>
    <t>DESCRIÇÃO</t>
  </si>
  <si>
    <t>Valor Mensal</t>
  </si>
  <si>
    <t>Alicates universal 8”, alicate ponta média 6”</t>
  </si>
  <si>
    <t>jogo</t>
  </si>
  <si>
    <t>Alicate de pressão de 10” mordente em aço cromo
vanádio, temperado. Acabamento niquelado. Abertura
variável.</t>
  </si>
  <si>
    <t>Chave de fenda, nos tamanhos 1/8 x 4”, 3/16x4”, 1/4x5”.</t>
  </si>
  <si>
    <t>Chave Philips, nos tamanhos ¼ x 4” ¼ x 6”, 1/8 x3”, 3/16
x3”</t>
  </si>
  <si>
    <t>Chaves estrelas nos tamanhos 8x9. 10x11, 14x15</t>
  </si>
  <si>
    <t>Chaves de boca nos tamanhos 8x9, 10x11, 14x15</t>
  </si>
  <si>
    <t>Chave de fenda teste ponta chata, com haste em aço
carbono temperado e acabamento niquelado, com cabo
injetado em acetato de celulose e circuito através
de botão na extremidade do cabo, com lâmpada neon</t>
  </si>
  <si>
    <t>Martelo unha polida 25” com cabo de madeira fixado
com epóxi.</t>
  </si>
  <si>
    <t>Tesoura para corte de ferro, com lamina em aço especial
temperada e reves􀆟da, em corpo de ferro fundido
nodular ferré􀆟co perlí􀆟co: dimensões 755mmX 125 mm
abertura mínima entre as duas lâminas de corte 35mm,
peso máximo de 6 kg.</t>
  </si>
  <si>
    <t>EQUIPAMENTOS DE PRIMEIROS SOCORROS</t>
  </si>
  <si>
    <t>Aparelho de pressão digital, com inflagem manual, indicação para pressão arterial e ba􀆟mentos cardíacos, com bateria sobressalente.</t>
  </si>
  <si>
    <t>por posto</t>
  </si>
  <si>
    <t>Aparelho de pressão aneroide</t>
  </si>
  <si>
    <t>Cadeira de rodas adulto em alumínio, dobrável, encosto
e assento padrão reforçado, com apoio de pé reba􀆡vel e
com ajuste de altura.</t>
  </si>
  <si>
    <t>Estetoscópio para auscultação, olivas em
plás􀆟co resistente, com acabamento sem rebarbas,
conjunto biauricular em metal cromado, resistente e
flexível e ajustável na altura.</t>
  </si>
  <si>
    <t>Prancha de compensado naval rígido de 15 mm
de espessura mínima, com acabamento em
verniz medindo 1,75 a 1,80m x 45 a 47 cm, com
três 􀆟rantes de 3 m, para imobilização do tórax,
abdômen e pernas, com fivelas de soltura rápida, velcro
com largura mínima de 5 cm, acompanhando a prancha</t>
  </si>
  <si>
    <t>Imobilizador de cabeça com ABS u􀆟lizado em conjunto
coma prancha de imobilização, anatômico, regulagem
com velcro e base regular.</t>
  </si>
  <si>
    <t>Desfibrilador Externo Automá􀆟co Portá􀆟l, resistente a impactos, vibrações, água e poeira;apresenta avisos visuais e sonoros, fácil subs􀆟tuição de Pad-Pak que contém: eletrodos ebaterias; tecnologia avançada para avaliar o ritmo e recomendar a desfibrilação, casonecessário; para uso em adultos, instruções visuais e comando de voz em português;Metrônomo interno para auxiliar o usuário no ritmo da RCP; bateria de lí􀆟o comcapacidade para 30 choques a 200 joules e 07 monitorização con􀆡nua de 6 horas, ou 3anos em standby; forma de onda Bifásica SCOPE com escala de energia até 200 joules;tempo de carga menor que 8 segundos para 150 joules e menor que 12 segundos para 200joules; leds que acendem indicando o estado da bateria (auto-teste diário) e o corretoprocedimento durante um atendimento de emergência, concomitante ao que é instruídopela viva-voz; resistente à vibrações e quedas; proteção contra poeira e água(IP 56);páscom bateria integrada, memória interna com capacidade para armazenagem de 45minutos de ECG e eventos com conexão USB
coma prancha de imobilização, anatômico, regulagem
com velcro e base regular.</t>
  </si>
  <si>
    <t>EQUIPAMENTOS DE RONDA E COMUNICAÇÃO</t>
  </si>
  <si>
    <t>Equipamento de radiocomunicação de boa qualidade de recepção/transmissão, inclusive em subsolos, sem
necessidade de licença da ANATEL, composto por rádio, bateria recarregável, carregadores e baterias
sobressalentes</t>
  </si>
  <si>
    <t>Megafone com potência regular nominal de 12 a 18 wa􀆩s, com 230x355 mm, 1,6 kg (sem
bateria), alcance de 1km em zona rural e 500 m em zona urbana, autonomia de 15 horas, alimentação 8 pilhas R6.</t>
  </si>
  <si>
    <t>EQUIPAMENTOS SEGURANÇA</t>
  </si>
  <si>
    <t>Escada prolongável em fibra de vidro ou em alumínio,
medindo 4,8m (fechada) e 8,4m (aberta), montagem
em perfil 􀆟po U, não condu􀆟vos, degraus de alumínio
estruturado fixo à escada por meio de suporte em
alumínio, com encaixe prensado. Corrediça de aço
estampado, reves􀆟da com resina de PVC. Sapata
ar􀆟culável de alumínio, liga com solado de borracha.
Catraca com base de aço estampada e gancho de aço
forjado. Terminal de polie􀆟leno para alinhamento e
deslizamento da escada. Suporte de apoio de aço, com
tratamento an􀆟corrosivo. Moitão de alumínio -liga com
polipropileno de 3,8”, distância entre os degraus de
30mm. Peso aproximado de 29kg. Número de degraus
úteis. Possuir nos montantes externos punhos laterais
reba􀆡veis, posicionados um de cada lado, altura de
21,5m para facilitar as a􀆟vidades de armar e desarmar,
com comprimento de 16cm quando armado, possuindo
encaixe para fixar o punho quando reba􀆟do todas as
medidas são aproximadas, tolerando se 10% para mais
ou para menos.</t>
  </si>
  <si>
    <t>Fita zebrada plás􀆟ca u􀆟lizada para isolamento em áreas de acidente nas cores amarela epreta, 07cm x 200m.</t>
  </si>
  <si>
    <t>Escada em fibra de vidro ou alumínio de 6
(seis) degraus, com pés e degraus emborrachados</t>
  </si>
  <si>
    <t>EQUIPAMENTOS RONDA E COMUNICAÇÃO</t>
  </si>
  <si>
    <t>EQUIPAMENTOS DE SEGURANÇA PARA TRABALHO EM ALTURA</t>
  </si>
  <si>
    <t>Corda está􀆟ca para rapei 12mm</t>
  </si>
  <si>
    <t>metro</t>
  </si>
  <si>
    <t>Blocante de punho</t>
  </si>
  <si>
    <t>Blocante de peito</t>
  </si>
  <si>
    <t>Roldana</t>
  </si>
  <si>
    <t>Cadeirinha regulável</t>
  </si>
  <si>
    <t>Mosquetão simétrico com trava de alumínio</t>
  </si>
  <si>
    <t>Mosquetão assimétrico em aço</t>
  </si>
  <si>
    <t>Mosquetão de engate rápido</t>
  </si>
  <si>
    <t>Capacete para escalada</t>
  </si>
  <si>
    <t>Freio oito 􀆟po resgate</t>
  </si>
  <si>
    <t>Freio oito comum</t>
  </si>
  <si>
    <t>Luvas para rapel</t>
  </si>
  <si>
    <t>par</t>
  </si>
  <si>
    <t>Fita tubular</t>
  </si>
  <si>
    <t>Valor bloqueado</t>
  </si>
  <si>
    <t>Diferença</t>
  </si>
  <si>
    <t>30/04/2021 a 29/04/2026</t>
  </si>
  <si>
    <t>Valor Contratado</t>
  </si>
  <si>
    <t>Valor Repactuado</t>
  </si>
  <si>
    <t xml:space="preserve">Total </t>
  </si>
  <si>
    <t>VALOR PROPOSTO (REPACTUAÇÃO 2023)</t>
  </si>
  <si>
    <t>Repactuação de Preços - Contrato n.º 12/2021 - NUP: 53177.017870/2023-67</t>
  </si>
  <si>
    <t>2º Apostilamento</t>
  </si>
  <si>
    <t>INSTRUMENTO</t>
  </si>
  <si>
    <t>VIGÊNCIA</t>
  </si>
  <si>
    <t>VG</t>
  </si>
  <si>
    <t>3º Apostilamento</t>
  </si>
  <si>
    <t xml:space="preserve">VIGÊNCIA ATUAL: </t>
  </si>
  <si>
    <t>IMPACTO FINANCEIRO TOTAL PARA O PERÍODO DE:</t>
  </si>
  <si>
    <t xml:space="preserve"> 01/01/2023 a 29/04/2026</t>
  </si>
  <si>
    <t>VM</t>
  </si>
  <si>
    <t>Ctr Inicial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</si>
  <si>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</si>
  <si>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</si>
  <si>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</si>
  <si>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</si>
  <si>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</si>
  <si>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</si>
  <si>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</si>
  <si>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</si>
  <si>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</si>
  <si>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</si>
  <si>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Mês</t>
  </si>
  <si>
    <t>Valor faturado</t>
  </si>
  <si>
    <t>Valor repactuado</t>
  </si>
  <si>
    <t>Julho FG</t>
  </si>
  <si>
    <t>VALOR TOTAL</t>
  </si>
  <si>
    <t>VALOR PROPOSTO (REPACTUAÇÃO 2024)</t>
  </si>
  <si>
    <t>2024</t>
  </si>
  <si>
    <t>2023</t>
  </si>
  <si>
    <t>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</si>
</sst>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&quot;R$ &quot;#,##0.00_);[Red]&quot;(R$ &quot;#,##0.00\)"/>
    <numFmt numFmtId="167" formatCode="0.000%"/>
    <numFmt numFmtId="168" formatCode="_(&quot;R$ &quot;* #,##0.00_);_(&quot;R$ &quot;* \(#,##0.00\);_(&quot;R$ &quot;* &quot;-&quot;??_);_(@_)"/>
    <numFmt numFmtId="169" formatCode="00"/>
    <numFmt numFmtId="170" formatCode="_(&quot;R$&quot;* #,##0.00_);_(&quot;R$&quot;* \(#,##0.00\);_(&quot;R$&quot;* &quot;-&quot;??_);_(@_)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theme="1"/>
      <name val="Arial Narrow"/>
      <family val="2"/>
    </font>
    <font>
      <sz val="10"/>
      <name val="Verdana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10"/>
      <color rgb="FFFF0000"/>
      <name val="Verdana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20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sz val="9.5"/>
      <color theme="1"/>
      <name val="Arial Narrow"/>
      <family val="2"/>
    </font>
    <font>
      <sz val="9"/>
      <color theme="1"/>
      <name val="Arial Narrow"/>
      <family val="2"/>
    </font>
    <font>
      <sz val="7"/>
      <color theme="1"/>
      <name val="Arial Narrow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33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B2B2B2"/>
      </right>
      <top style="thin">
        <color indexed="64"/>
      </top>
      <bottom/>
      <diagonal/>
    </border>
    <border>
      <left style="medium">
        <color rgb="FFB2B2B2"/>
      </left>
      <right style="medium">
        <color rgb="FFB2B2B2"/>
      </right>
      <top style="thin">
        <color indexed="64"/>
      </top>
      <bottom/>
      <diagonal/>
    </border>
    <border>
      <left style="medium">
        <color rgb="FFB2B2B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B2B2B2"/>
      </right>
      <top/>
      <bottom style="thin">
        <color indexed="64"/>
      </bottom>
      <diagonal/>
    </border>
    <border>
      <left style="medium">
        <color rgb="FFB2B2B2"/>
      </left>
      <right style="medium">
        <color rgb="FFB2B2B2"/>
      </right>
      <top/>
      <bottom style="thin">
        <color indexed="64"/>
      </bottom>
      <diagonal/>
    </border>
    <border>
      <left style="medium">
        <color rgb="FFB2B2B2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ill="0" applyBorder="0" applyAlignment="0" applyProtection="0"/>
    <xf numFmtId="165" fontId="1" fillId="0" borderId="0" applyFill="0" applyBorder="0" applyAlignment="0" applyProtection="0"/>
    <xf numFmtId="168" fontId="1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304">
    <xf numFmtId="0" fontId="0" fillId="0" borderId="0" xfId="0"/>
    <xf numFmtId="0" fontId="2" fillId="0" borderId="0" xfId="1" applyFont="1"/>
    <xf numFmtId="0" fontId="3" fillId="2" borderId="7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2" fillId="2" borderId="0" xfId="1" applyFont="1" applyFill="1"/>
    <xf numFmtId="0" fontId="13" fillId="0" borderId="0" xfId="1" applyFont="1" applyAlignment="1">
      <alignment vertical="center"/>
    </xf>
    <xf numFmtId="0" fontId="13" fillId="2" borderId="10" xfId="1" applyFont="1" applyFill="1" applyBorder="1" applyAlignment="1">
      <alignment vertical="center"/>
    </xf>
    <xf numFmtId="0" fontId="13" fillId="2" borderId="0" xfId="1" applyFont="1" applyFill="1" applyAlignment="1">
      <alignment vertical="center"/>
    </xf>
    <xf numFmtId="10" fontId="13" fillId="0" borderId="0" xfId="2" applyNumberFormat="1" applyFont="1" applyBorder="1" applyAlignment="1">
      <alignment vertical="center"/>
    </xf>
    <xf numFmtId="165" fontId="10" fillId="3" borderId="7" xfId="1" applyNumberFormat="1" applyFont="1" applyFill="1" applyBorder="1" applyAlignment="1">
      <alignment vertical="center"/>
    </xf>
    <xf numFmtId="165" fontId="10" fillId="4" borderId="7" xfId="1" applyNumberFormat="1" applyFont="1" applyFill="1" applyBorder="1" applyAlignment="1">
      <alignment vertical="center"/>
    </xf>
    <xf numFmtId="165" fontId="10" fillId="3" borderId="7" xfId="3" applyFont="1" applyFill="1" applyBorder="1" applyAlignment="1" applyProtection="1">
      <alignment horizontal="center" vertical="center"/>
    </xf>
    <xf numFmtId="0" fontId="1" fillId="4" borderId="7" xfId="1" applyFill="1" applyBorder="1" applyAlignment="1">
      <alignment vertical="center"/>
    </xf>
    <xf numFmtId="0" fontId="10" fillId="4" borderId="7" xfId="1" applyFont="1" applyFill="1" applyBorder="1" applyAlignment="1">
      <alignment vertical="center" wrapText="1"/>
    </xf>
    <xf numFmtId="10" fontId="10" fillId="3" borderId="7" xfId="1" applyNumberFormat="1" applyFont="1" applyFill="1" applyBorder="1" applyAlignment="1">
      <alignment horizontal="right" vertical="center" wrapText="1"/>
    </xf>
    <xf numFmtId="0" fontId="10" fillId="3" borderId="7" xfId="1" applyFont="1" applyFill="1" applyBorder="1" applyAlignment="1">
      <alignment horizontal="center" vertical="center" wrapText="1"/>
    </xf>
    <xf numFmtId="165" fontId="14" fillId="4" borderId="7" xfId="3" applyFont="1" applyFill="1" applyBorder="1" applyAlignment="1" applyProtection="1">
      <alignment vertical="center"/>
    </xf>
    <xf numFmtId="166" fontId="14" fillId="4" borderId="7" xfId="2" applyNumberFormat="1" applyFont="1" applyFill="1" applyBorder="1" applyAlignment="1" applyProtection="1">
      <alignment vertical="center"/>
    </xf>
    <xf numFmtId="0" fontId="14" fillId="4" borderId="7" xfId="1" applyFont="1" applyFill="1" applyBorder="1" applyAlignment="1">
      <alignment vertical="center" wrapText="1"/>
    </xf>
    <xf numFmtId="10" fontId="14" fillId="4" borderId="7" xfId="2" applyNumberFormat="1" applyFont="1" applyFill="1" applyBorder="1" applyAlignment="1" applyProtection="1">
      <alignment vertical="center"/>
    </xf>
    <xf numFmtId="0" fontId="15" fillId="3" borderId="7" xfId="1" applyFont="1" applyFill="1" applyBorder="1" applyAlignment="1">
      <alignment horizontal="center" vertical="center" wrapText="1"/>
    </xf>
    <xf numFmtId="9" fontId="15" fillId="3" borderId="7" xfId="2" applyFont="1" applyFill="1" applyBorder="1" applyAlignment="1" applyProtection="1">
      <alignment vertical="center"/>
    </xf>
    <xf numFmtId="0" fontId="10" fillId="3" borderId="7" xfId="1" applyFont="1" applyFill="1" applyBorder="1" applyAlignment="1">
      <alignment vertical="center" wrapText="1"/>
    </xf>
    <xf numFmtId="0" fontId="15" fillId="5" borderId="7" xfId="1" applyFont="1" applyFill="1" applyBorder="1" applyAlignment="1">
      <alignment horizontal="center" vertical="center"/>
    </xf>
    <xf numFmtId="9" fontId="14" fillId="5" borderId="7" xfId="2" applyFont="1" applyFill="1" applyBorder="1" applyAlignment="1" applyProtection="1">
      <alignment horizontal="center" vertical="center"/>
    </xf>
    <xf numFmtId="0" fontId="10" fillId="5" borderId="7" xfId="1" applyFont="1" applyFill="1" applyBorder="1" applyAlignment="1">
      <alignment horizontal="left" vertical="center" wrapText="1"/>
    </xf>
    <xf numFmtId="165" fontId="15" fillId="4" borderId="7" xfId="1" applyNumberFormat="1" applyFont="1" applyFill="1" applyBorder="1" applyAlignment="1">
      <alignment vertical="center"/>
    </xf>
    <xf numFmtId="0" fontId="14" fillId="4" borderId="7" xfId="1" applyFont="1" applyFill="1" applyBorder="1" applyAlignment="1">
      <alignment vertical="center"/>
    </xf>
    <xf numFmtId="165" fontId="15" fillId="3" borderId="7" xfId="1" applyNumberFormat="1" applyFont="1" applyFill="1" applyBorder="1" applyAlignment="1">
      <alignment vertical="center"/>
    </xf>
    <xf numFmtId="10" fontId="15" fillId="3" borderId="7" xfId="1" applyNumberFormat="1" applyFont="1" applyFill="1" applyBorder="1" applyAlignment="1">
      <alignment horizontal="right" vertical="center" wrapText="1"/>
    </xf>
    <xf numFmtId="0" fontId="1" fillId="4" borderId="7" xfId="1" applyFill="1" applyBorder="1" applyAlignment="1">
      <alignment vertical="center" wrapText="1"/>
    </xf>
    <xf numFmtId="165" fontId="15" fillId="3" borderId="7" xfId="3" applyFont="1" applyFill="1" applyBorder="1" applyAlignment="1" applyProtection="1">
      <alignment horizontal="center" vertical="center"/>
    </xf>
    <xf numFmtId="0" fontId="13" fillId="6" borderId="0" xfId="1" applyFont="1" applyFill="1" applyAlignment="1">
      <alignment vertical="center"/>
    </xf>
    <xf numFmtId="0" fontId="15" fillId="3" borderId="7" xfId="1" applyFont="1" applyFill="1" applyBorder="1" applyAlignment="1">
      <alignment horizontal="left" vertical="center" wrapText="1"/>
    </xf>
    <xf numFmtId="165" fontId="14" fillId="4" borderId="7" xfId="1" applyNumberFormat="1" applyFont="1" applyFill="1" applyBorder="1" applyAlignment="1">
      <alignment vertical="center"/>
    </xf>
    <xf numFmtId="10" fontId="14" fillId="4" borderId="7" xfId="1" applyNumberFormat="1" applyFont="1" applyFill="1" applyBorder="1" applyAlignment="1">
      <alignment horizontal="right" vertical="center" wrapText="1"/>
    </xf>
    <xf numFmtId="0" fontId="14" fillId="4" borderId="7" xfId="1" applyFont="1" applyFill="1" applyBorder="1" applyAlignment="1">
      <alignment horizontal="left" vertical="center" wrapText="1"/>
    </xf>
    <xf numFmtId="0" fontId="10" fillId="3" borderId="7" xfId="1" applyFont="1" applyFill="1" applyBorder="1" applyAlignment="1">
      <alignment horizontal="left" vertical="center" wrapText="1"/>
    </xf>
    <xf numFmtId="0" fontId="15" fillId="7" borderId="7" xfId="1" applyFont="1" applyFill="1" applyBorder="1" applyAlignment="1">
      <alignment horizontal="center" vertical="center"/>
    </xf>
    <xf numFmtId="9" fontId="14" fillId="7" borderId="7" xfId="2" applyFont="1" applyFill="1" applyBorder="1" applyAlignment="1" applyProtection="1">
      <alignment horizontal="center" vertical="center"/>
    </xf>
    <xf numFmtId="0" fontId="10" fillId="7" borderId="7" xfId="1" applyFont="1" applyFill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10" fontId="1" fillId="4" borderId="7" xfId="1" applyNumberFormat="1" applyFill="1" applyBorder="1" applyAlignment="1">
      <alignment vertical="center"/>
    </xf>
    <xf numFmtId="165" fontId="10" fillId="4" borderId="7" xfId="3" applyFont="1" applyFill="1" applyBorder="1" applyAlignment="1" applyProtection="1">
      <alignment vertical="center"/>
    </xf>
    <xf numFmtId="10" fontId="1" fillId="4" borderId="7" xfId="2" applyNumberFormat="1" applyFill="1" applyBorder="1" applyAlignment="1" applyProtection="1">
      <alignment vertical="center"/>
    </xf>
    <xf numFmtId="10" fontId="1" fillId="3" borderId="7" xfId="2" applyNumberFormat="1" applyFill="1" applyBorder="1" applyAlignment="1" applyProtection="1">
      <alignment vertical="center"/>
    </xf>
    <xf numFmtId="10" fontId="14" fillId="4" borderId="7" xfId="1" applyNumberFormat="1" applyFont="1" applyFill="1" applyBorder="1" applyAlignment="1">
      <alignment vertical="center"/>
    </xf>
    <xf numFmtId="0" fontId="14" fillId="4" borderId="7" xfId="1" applyFont="1" applyFill="1" applyBorder="1" applyAlignment="1">
      <alignment horizontal="center" vertical="center" wrapText="1"/>
    </xf>
    <xf numFmtId="0" fontId="14" fillId="4" borderId="8" xfId="1" applyFont="1" applyFill="1" applyBorder="1" applyAlignment="1">
      <alignment vertical="center" wrapText="1"/>
    </xf>
    <xf numFmtId="10" fontId="14" fillId="3" borderId="7" xfId="2" applyNumberFormat="1" applyFont="1" applyFill="1" applyBorder="1" applyAlignment="1" applyProtection="1">
      <alignment vertical="center"/>
    </xf>
    <xf numFmtId="10" fontId="14" fillId="4" borderId="8" xfId="2" applyNumberFormat="1" applyFont="1" applyFill="1" applyBorder="1" applyAlignment="1" applyProtection="1">
      <alignment vertical="center"/>
    </xf>
    <xf numFmtId="0" fontId="14" fillId="2" borderId="7" xfId="1" applyFont="1" applyFill="1" applyBorder="1" applyAlignment="1">
      <alignment vertical="center" wrapText="1"/>
    </xf>
    <xf numFmtId="0" fontId="1" fillId="0" borderId="0" xfId="1" applyAlignment="1">
      <alignment vertical="center"/>
    </xf>
    <xf numFmtId="167" fontId="14" fillId="4" borderId="8" xfId="2" applyNumberFormat="1" applyFont="1" applyFill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14" fillId="2" borderId="0" xfId="0" applyFont="1" applyFill="1" applyAlignment="1">
      <alignment vertical="center" wrapText="1"/>
    </xf>
    <xf numFmtId="0" fontId="14" fillId="3" borderId="7" xfId="1" applyFont="1" applyFill="1" applyBorder="1" applyAlignment="1">
      <alignment vertical="center"/>
    </xf>
    <xf numFmtId="165" fontId="15" fillId="3" borderId="11" xfId="1" applyNumberFormat="1" applyFont="1" applyFill="1" applyBorder="1" applyAlignment="1">
      <alignment vertical="center"/>
    </xf>
    <xf numFmtId="0" fontId="14" fillId="3" borderId="11" xfId="1" applyFont="1" applyFill="1" applyBorder="1" applyAlignment="1">
      <alignment vertical="center"/>
    </xf>
    <xf numFmtId="0" fontId="15" fillId="3" borderId="11" xfId="1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vertical="center" wrapText="1"/>
    </xf>
    <xf numFmtId="0" fontId="15" fillId="7" borderId="7" xfId="1" applyFont="1" applyFill="1" applyBorder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22" fillId="2" borderId="0" xfId="0" applyFont="1" applyFill="1" applyAlignment="1">
      <alignment vertical="center" wrapText="1"/>
    </xf>
    <xf numFmtId="10" fontId="15" fillId="4" borderId="7" xfId="1" applyNumberFormat="1" applyFont="1" applyFill="1" applyBorder="1" applyAlignment="1">
      <alignment vertical="center"/>
    </xf>
    <xf numFmtId="165" fontId="15" fillId="4" borderId="11" xfId="1" applyNumberFormat="1" applyFont="1" applyFill="1" applyBorder="1" applyAlignment="1">
      <alignment vertical="center"/>
    </xf>
    <xf numFmtId="10" fontId="15" fillId="4" borderId="11" xfId="1" applyNumberFormat="1" applyFont="1" applyFill="1" applyBorder="1" applyAlignment="1">
      <alignment vertical="center"/>
    </xf>
    <xf numFmtId="0" fontId="15" fillId="4" borderId="11" xfId="1" applyFont="1" applyFill="1" applyBorder="1" applyAlignment="1">
      <alignment horizontal="center" vertical="center" wrapText="1"/>
    </xf>
    <xf numFmtId="0" fontId="14" fillId="2" borderId="0" xfId="1" applyFont="1" applyFill="1" applyAlignment="1">
      <alignment vertical="center"/>
    </xf>
    <xf numFmtId="0" fontId="23" fillId="0" borderId="0" xfId="0" applyFont="1" applyAlignment="1">
      <alignment vertical="center" wrapText="1"/>
    </xf>
    <xf numFmtId="0" fontId="23" fillId="2" borderId="0" xfId="0" applyFont="1" applyFill="1" applyAlignment="1">
      <alignment vertical="center" wrapText="1"/>
    </xf>
    <xf numFmtId="0" fontId="15" fillId="4" borderId="7" xfId="1" applyFont="1" applyFill="1" applyBorder="1" applyAlignment="1">
      <alignment horizontal="center" vertical="center" wrapText="1"/>
    </xf>
    <xf numFmtId="0" fontId="15" fillId="3" borderId="7" xfId="1" applyFont="1" applyFill="1" applyBorder="1" applyAlignment="1">
      <alignment vertical="center" wrapText="1"/>
    </xf>
    <xf numFmtId="0" fontId="15" fillId="5" borderId="7" xfId="1" applyFont="1" applyFill="1" applyBorder="1" applyAlignment="1">
      <alignment horizontal="left" vertical="center" wrapText="1"/>
    </xf>
    <xf numFmtId="0" fontId="14" fillId="2" borderId="7" xfId="1" applyFont="1" applyFill="1" applyBorder="1" applyAlignment="1">
      <alignment wrapText="1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1" fontId="15" fillId="4" borderId="7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vertical="center"/>
    </xf>
    <xf numFmtId="1" fontId="10" fillId="4" borderId="7" xfId="0" applyNumberFormat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24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" fillId="2" borderId="0" xfId="1" applyFill="1" applyAlignment="1">
      <alignment vertical="center"/>
    </xf>
    <xf numFmtId="43" fontId="1" fillId="2" borderId="0" xfId="1" applyNumberFormat="1" applyFill="1" applyAlignment="1">
      <alignment vertical="center"/>
    </xf>
    <xf numFmtId="0" fontId="24" fillId="0" borderId="0" xfId="0" applyFont="1" applyAlignment="1">
      <alignment vertical="center" wrapText="1"/>
    </xf>
    <xf numFmtId="0" fontId="13" fillId="0" borderId="10" xfId="1" applyFont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9" fontId="1" fillId="5" borderId="7" xfId="2" applyFill="1" applyBorder="1" applyAlignment="1" applyProtection="1">
      <alignment horizontal="center" vertical="center"/>
    </xf>
    <xf numFmtId="0" fontId="10" fillId="5" borderId="7" xfId="1" applyFont="1" applyFill="1" applyBorder="1" applyAlignment="1">
      <alignment horizontal="center" vertical="center"/>
    </xf>
    <xf numFmtId="9" fontId="10" fillId="3" borderId="7" xfId="2" applyFont="1" applyFill="1" applyBorder="1" applyAlignment="1" applyProtection="1">
      <alignment vertical="center"/>
    </xf>
    <xf numFmtId="165" fontId="1" fillId="4" borderId="7" xfId="3" applyFill="1" applyBorder="1" applyAlignment="1" applyProtection="1">
      <alignment vertical="center"/>
    </xf>
    <xf numFmtId="0" fontId="1" fillId="3" borderId="7" xfId="1" applyFill="1" applyBorder="1" applyAlignment="1">
      <alignment vertical="center"/>
    </xf>
    <xf numFmtId="9" fontId="1" fillId="7" borderId="7" xfId="2" applyFill="1" applyBorder="1" applyAlignment="1" applyProtection="1">
      <alignment horizontal="center" vertical="center"/>
    </xf>
    <xf numFmtId="0" fontId="10" fillId="7" borderId="7" xfId="1" applyFont="1" applyFill="1" applyBorder="1" applyAlignment="1">
      <alignment horizontal="center" vertical="center"/>
    </xf>
    <xf numFmtId="0" fontId="10" fillId="4" borderId="7" xfId="1" applyFont="1" applyFill="1" applyBorder="1" applyAlignment="1">
      <alignment horizontal="center" vertical="center" wrapText="1"/>
    </xf>
    <xf numFmtId="10" fontId="10" fillId="4" borderId="7" xfId="1" applyNumberFormat="1" applyFont="1" applyFill="1" applyBorder="1" applyAlignment="1">
      <alignment vertical="center"/>
    </xf>
    <xf numFmtId="0" fontId="10" fillId="4" borderId="11" xfId="1" applyFont="1" applyFill="1" applyBorder="1" applyAlignment="1">
      <alignment horizontal="center" vertical="center" wrapText="1"/>
    </xf>
    <xf numFmtId="10" fontId="10" fillId="4" borderId="11" xfId="1" applyNumberFormat="1" applyFont="1" applyFill="1" applyBorder="1" applyAlignment="1">
      <alignment vertical="center"/>
    </xf>
    <xf numFmtId="165" fontId="10" fillId="4" borderId="11" xfId="1" applyNumberFormat="1" applyFont="1" applyFill="1" applyBorder="1" applyAlignment="1">
      <alignment vertical="center"/>
    </xf>
    <xf numFmtId="166" fontId="1" fillId="4" borderId="7" xfId="2" applyNumberFormat="1" applyFill="1" applyBorder="1" applyAlignment="1" applyProtection="1">
      <alignment vertical="center"/>
    </xf>
    <xf numFmtId="0" fontId="10" fillId="3" borderId="11" xfId="1" applyFont="1" applyFill="1" applyBorder="1" applyAlignment="1">
      <alignment horizontal="center" vertical="center" wrapText="1"/>
    </xf>
    <xf numFmtId="0" fontId="1" fillId="3" borderId="11" xfId="1" applyFill="1" applyBorder="1" applyAlignment="1">
      <alignment vertical="center"/>
    </xf>
    <xf numFmtId="165" fontId="10" fillId="3" borderId="11" xfId="1" applyNumberFormat="1" applyFont="1" applyFill="1" applyBorder="1" applyAlignment="1">
      <alignment vertical="center"/>
    </xf>
    <xf numFmtId="0" fontId="1" fillId="4" borderId="7" xfId="1" applyFill="1" applyBorder="1" applyAlignment="1">
      <alignment horizontal="left" vertical="center" wrapText="1"/>
    </xf>
    <xf numFmtId="10" fontId="1" fillId="4" borderId="7" xfId="1" applyNumberFormat="1" applyFill="1" applyBorder="1" applyAlignment="1">
      <alignment horizontal="right" vertical="center" wrapText="1"/>
    </xf>
    <xf numFmtId="10" fontId="1" fillId="4" borderId="8" xfId="2" applyNumberFormat="1" applyFill="1" applyBorder="1" applyAlignment="1" applyProtection="1">
      <alignment vertical="center"/>
    </xf>
    <xf numFmtId="0" fontId="1" fillId="2" borderId="7" xfId="1" applyFill="1" applyBorder="1" applyAlignment="1">
      <alignment vertical="center" wrapText="1"/>
    </xf>
    <xf numFmtId="167" fontId="1" fillId="4" borderId="8" xfId="2" applyNumberFormat="1" applyFill="1" applyBorder="1" applyAlignment="1" applyProtection="1">
      <alignment vertical="center"/>
    </xf>
    <xf numFmtId="0" fontId="1" fillId="4" borderId="8" xfId="1" applyFill="1" applyBorder="1" applyAlignment="1">
      <alignment vertical="center" wrapText="1"/>
    </xf>
    <xf numFmtId="0" fontId="1" fillId="4" borderId="7" xfId="1" applyFill="1" applyBorder="1" applyAlignment="1">
      <alignment horizontal="center" vertical="center" wrapText="1"/>
    </xf>
    <xf numFmtId="165" fontId="1" fillId="4" borderId="7" xfId="1" applyNumberFormat="1" applyFill="1" applyBorder="1" applyAlignment="1">
      <alignment vertical="center"/>
    </xf>
    <xf numFmtId="0" fontId="27" fillId="4" borderId="7" xfId="0" applyFont="1" applyFill="1" applyBorder="1" applyAlignment="1">
      <alignment horizontal="center" vertical="center" wrapText="1"/>
    </xf>
    <xf numFmtId="0" fontId="28" fillId="8" borderId="16" xfId="0" applyFont="1" applyFill="1" applyBorder="1" applyAlignment="1">
      <alignment horizontal="center"/>
    </xf>
    <xf numFmtId="0" fontId="28" fillId="8" borderId="17" xfId="0" applyFont="1" applyFill="1" applyBorder="1" applyAlignment="1">
      <alignment horizontal="center" wrapText="1"/>
    </xf>
    <xf numFmtId="0" fontId="26" fillId="0" borderId="0" xfId="0" applyFont="1" applyAlignment="1">
      <alignment vertical="center"/>
    </xf>
    <xf numFmtId="0" fontId="28" fillId="8" borderId="19" xfId="0" applyFont="1" applyFill="1" applyBorder="1" applyAlignment="1">
      <alignment horizontal="center"/>
    </xf>
    <xf numFmtId="0" fontId="28" fillId="8" borderId="18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9" fillId="0" borderId="18" xfId="0" applyFont="1" applyBorder="1" applyAlignment="1">
      <alignment horizontal="center" vertical="center"/>
    </xf>
    <xf numFmtId="0" fontId="29" fillId="0" borderId="18" xfId="0" applyFont="1" applyBorder="1" applyAlignment="1">
      <alignment vertical="center"/>
    </xf>
    <xf numFmtId="0" fontId="29" fillId="0" borderId="18" xfId="0" applyFont="1" applyBorder="1" applyAlignment="1">
      <alignment horizontal="justify" vertical="center" wrapText="1"/>
    </xf>
    <xf numFmtId="164" fontId="29" fillId="0" borderId="18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29" fillId="0" borderId="18" xfId="0" applyFont="1" applyBorder="1" applyAlignment="1">
      <alignment horizontal="justify" vertical="center"/>
    </xf>
    <xf numFmtId="4" fontId="0" fillId="0" borderId="0" xfId="0" applyNumberFormat="1" applyAlignment="1">
      <alignment vertical="center"/>
    </xf>
    <xf numFmtId="0" fontId="28" fillId="8" borderId="20" xfId="0" applyFont="1" applyFill="1" applyBorder="1" applyAlignment="1">
      <alignment vertical="center"/>
    </xf>
    <xf numFmtId="0" fontId="28" fillId="8" borderId="13" xfId="0" applyFont="1" applyFill="1" applyBorder="1" applyAlignment="1">
      <alignment vertical="center"/>
    </xf>
    <xf numFmtId="0" fontId="28" fillId="8" borderId="14" xfId="0" applyFont="1" applyFill="1" applyBorder="1" applyAlignment="1">
      <alignment vertical="center"/>
    </xf>
    <xf numFmtId="0" fontId="28" fillId="8" borderId="18" xfId="0" applyFont="1" applyFill="1" applyBorder="1" applyAlignment="1">
      <alignment horizontal="center" vertical="center" wrapText="1"/>
    </xf>
    <xf numFmtId="164" fontId="29" fillId="8" borderId="18" xfId="0" applyNumberFormat="1" applyFont="1" applyFill="1" applyBorder="1" applyAlignment="1">
      <alignment vertical="center"/>
    </xf>
    <xf numFmtId="164" fontId="28" fillId="8" borderId="14" xfId="0" applyNumberFormat="1" applyFont="1" applyFill="1" applyBorder="1" applyAlignment="1">
      <alignment vertical="center"/>
    </xf>
    <xf numFmtId="4" fontId="0" fillId="0" borderId="0" xfId="0" applyNumberFormat="1"/>
    <xf numFmtId="0" fontId="30" fillId="0" borderId="0" xfId="0" applyFont="1"/>
    <xf numFmtId="169" fontId="4" fillId="0" borderId="7" xfId="0" applyNumberFormat="1" applyFont="1" applyBorder="1" applyAlignment="1">
      <alignment horizontal="center" wrapText="1"/>
    </xf>
    <xf numFmtId="169" fontId="4" fillId="0" borderId="7" xfId="0" applyNumberFormat="1" applyFont="1" applyBorder="1" applyAlignment="1">
      <alignment horizontal="center" vertical="center" wrapText="1"/>
    </xf>
    <xf numFmtId="169" fontId="31" fillId="0" borderId="7" xfId="0" applyNumberFormat="1" applyFont="1" applyBorder="1" applyAlignment="1">
      <alignment horizontal="center" vertical="center"/>
    </xf>
    <xf numFmtId="0" fontId="32" fillId="0" borderId="7" xfId="0" applyFont="1" applyBorder="1" applyAlignment="1">
      <alignment horizontal="justify" vertical="center" wrapText="1"/>
    </xf>
    <xf numFmtId="0" fontId="32" fillId="0" borderId="7" xfId="0" applyFont="1" applyBorder="1" applyAlignment="1">
      <alignment horizontal="center" vertical="center" wrapText="1"/>
    </xf>
    <xf numFmtId="170" fontId="31" fillId="9" borderId="7" xfId="5" applyNumberFormat="1" applyFont="1" applyFill="1" applyBorder="1" applyAlignment="1">
      <alignment vertical="center"/>
    </xf>
    <xf numFmtId="170" fontId="31" fillId="0" borderId="7" xfId="5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164" fontId="30" fillId="0" borderId="0" xfId="0" applyNumberFormat="1" applyFont="1" applyAlignment="1">
      <alignment vertical="center"/>
    </xf>
    <xf numFmtId="0" fontId="12" fillId="0" borderId="7" xfId="0" applyFont="1" applyBorder="1" applyAlignment="1">
      <alignment horizontal="left"/>
    </xf>
    <xf numFmtId="170" fontId="12" fillId="0" borderId="7" xfId="5" applyNumberFormat="1" applyFont="1" applyBorder="1"/>
    <xf numFmtId="0" fontId="12" fillId="0" borderId="7" xfId="0" applyFont="1" applyBorder="1" applyAlignment="1">
      <alignment horizontal="center"/>
    </xf>
    <xf numFmtId="0" fontId="33" fillId="0" borderId="0" xfId="0" applyFont="1" applyAlignment="1">
      <alignment horizontal="left" vertical="center" indent="1"/>
    </xf>
    <xf numFmtId="0" fontId="33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44" fontId="31" fillId="0" borderId="7" xfId="5" applyFont="1" applyBorder="1" applyAlignment="1">
      <alignment vertical="center"/>
    </xf>
    <xf numFmtId="0" fontId="32" fillId="0" borderId="7" xfId="0" applyFont="1" applyBorder="1" applyAlignment="1">
      <alignment horizontal="left" vertical="center" wrapText="1" indent="12"/>
    </xf>
    <xf numFmtId="0" fontId="12" fillId="0" borderId="7" xfId="0" applyFont="1" applyBorder="1"/>
    <xf numFmtId="0" fontId="12" fillId="0" borderId="8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1" fillId="2" borderId="7" xfId="1" applyNumberFormat="1" applyFill="1" applyBorder="1" applyAlignment="1">
      <alignment vertical="center"/>
    </xf>
    <xf numFmtId="164" fontId="2" fillId="2" borderId="0" xfId="1" applyNumberFormat="1" applyFont="1" applyFill="1"/>
    <xf numFmtId="164" fontId="10" fillId="2" borderId="7" xfId="1" applyNumberFormat="1" applyFont="1" applyFill="1" applyBorder="1" applyAlignment="1">
      <alignment vertical="center"/>
    </xf>
    <xf numFmtId="0" fontId="35" fillId="2" borderId="7" xfId="0" applyFont="1" applyFill="1" applyBorder="1" applyAlignment="1">
      <alignment horizontal="center" vertical="center" wrapText="1"/>
    </xf>
    <xf numFmtId="17" fontId="36" fillId="2" borderId="7" xfId="0" applyNumberFormat="1" applyFont="1" applyFill="1" applyBorder="1" applyAlignment="1">
      <alignment horizontal="center" vertical="center" wrapText="1"/>
    </xf>
    <xf numFmtId="0" fontId="36" fillId="2" borderId="7" xfId="0" applyFont="1" applyFill="1" applyBorder="1" applyAlignment="1">
      <alignment horizontal="center" vertical="center" wrapText="1"/>
    </xf>
    <xf numFmtId="164" fontId="36" fillId="2" borderId="7" xfId="0" applyNumberFormat="1" applyFont="1" applyFill="1" applyBorder="1" applyAlignment="1">
      <alignment horizontal="center" vertical="center" wrapText="1"/>
    </xf>
    <xf numFmtId="164" fontId="37" fillId="2" borderId="7" xfId="0" applyNumberFormat="1" applyFont="1" applyFill="1" applyBorder="1" applyAlignment="1">
      <alignment horizontal="center" vertical="center" wrapText="1"/>
    </xf>
    <xf numFmtId="0" fontId="1" fillId="0" borderId="0" xfId="1"/>
    <xf numFmtId="0" fontId="2" fillId="0" borderId="7" xfId="1" applyFont="1" applyBorder="1"/>
    <xf numFmtId="164" fontId="38" fillId="2" borderId="7" xfId="0" applyNumberFormat="1" applyFont="1" applyFill="1" applyBorder="1" applyAlignment="1">
      <alignment horizontal="center" vertical="center" wrapText="1"/>
    </xf>
    <xf numFmtId="0" fontId="11" fillId="0" borderId="0" xfId="1" applyFont="1"/>
    <xf numFmtId="164" fontId="36" fillId="2" borderId="7" xfId="0" applyNumberFormat="1" applyFont="1" applyFill="1" applyBorder="1" applyAlignment="1">
      <alignment horizontal="center"/>
    </xf>
    <xf numFmtId="165" fontId="14" fillId="11" borderId="7" xfId="3" applyFont="1" applyFill="1" applyBorder="1" applyAlignment="1" applyProtection="1">
      <alignment vertical="center"/>
    </xf>
    <xf numFmtId="44" fontId="16" fillId="0" borderId="0" xfId="5" applyFont="1"/>
    <xf numFmtId="44" fontId="16" fillId="0" borderId="0" xfId="5" applyFont="1" applyAlignment="1">
      <alignment horizontal="right"/>
    </xf>
    <xf numFmtId="44" fontId="39" fillId="0" borderId="0" xfId="5" applyFont="1" applyAlignment="1">
      <alignment horizontal="right"/>
    </xf>
    <xf numFmtId="0" fontId="16" fillId="0" borderId="0" xfId="1" applyFont="1"/>
    <xf numFmtId="0" fontId="35" fillId="2" borderId="7" xfId="0" applyFont="1" applyFill="1" applyBorder="1" applyAlignment="1">
      <alignment vertical="center" wrapText="1"/>
    </xf>
    <xf numFmtId="164" fontId="36" fillId="12" borderId="7" xfId="0" applyNumberFormat="1" applyFont="1" applyFill="1" applyBorder="1" applyAlignment="1">
      <alignment horizontal="center" vertical="center" wrapText="1"/>
    </xf>
    <xf numFmtId="0" fontId="37" fillId="0" borderId="7" xfId="1" applyFont="1" applyBorder="1" applyAlignment="1">
      <alignment horizontal="center" vertical="center"/>
    </xf>
    <xf numFmtId="14" fontId="37" fillId="0" borderId="7" xfId="0" applyNumberFormat="1" applyFont="1" applyBorder="1" applyAlignment="1">
      <alignment horizontal="center" vertical="center" wrapText="1"/>
    </xf>
    <xf numFmtId="14" fontId="37" fillId="0" borderId="7" xfId="1" applyNumberFormat="1" applyFont="1" applyBorder="1" applyAlignment="1">
      <alignment horizontal="center" vertical="center"/>
    </xf>
    <xf numFmtId="0" fontId="37" fillId="2" borderId="7" xfId="1" applyFont="1" applyFill="1" applyBorder="1" applyAlignment="1">
      <alignment horizontal="center" vertical="center"/>
    </xf>
    <xf numFmtId="44" fontId="37" fillId="0" borderId="7" xfId="5" applyFont="1" applyBorder="1" applyAlignment="1">
      <alignment horizontal="center" vertical="center"/>
    </xf>
    <xf numFmtId="44" fontId="37" fillId="2" borderId="7" xfId="5" applyFont="1" applyFill="1" applyBorder="1" applyAlignment="1">
      <alignment horizontal="center" vertical="center"/>
    </xf>
    <xf numFmtId="44" fontId="36" fillId="12" borderId="7" xfId="5" applyFont="1" applyFill="1" applyBorder="1" applyAlignment="1">
      <alignment horizontal="center" vertical="center" wrapText="1"/>
    </xf>
    <xf numFmtId="44" fontId="37" fillId="13" borderId="7" xfId="5" applyFont="1" applyFill="1" applyBorder="1" applyAlignment="1">
      <alignment horizontal="center" vertical="center"/>
    </xf>
    <xf numFmtId="164" fontId="2" fillId="0" borderId="0" xfId="1" applyNumberFormat="1" applyFont="1"/>
    <xf numFmtId="0" fontId="26" fillId="0" borderId="0" xfId="0" applyFont="1" applyAlignment="1">
      <alignment horizontal="center"/>
    </xf>
    <xf numFmtId="0" fontId="26" fillId="0" borderId="7" xfId="0" applyFont="1" applyBorder="1" applyAlignment="1">
      <alignment horizontal="center"/>
    </xf>
    <xf numFmtId="0" fontId="0" fillId="0" borderId="7" xfId="0" applyBorder="1"/>
    <xf numFmtId="0" fontId="6" fillId="14" borderId="7" xfId="0" applyFont="1" applyFill="1" applyBorder="1" applyAlignment="1">
      <alignment horizontal="center" vertical="center" wrapText="1"/>
    </xf>
    <xf numFmtId="0" fontId="7" fillId="14" borderId="7" xfId="0" applyFont="1" applyFill="1" applyBorder="1" applyAlignment="1">
      <alignment horizontal="center" vertical="center" wrapText="1"/>
    </xf>
    <xf numFmtId="0" fontId="8" fillId="14" borderId="7" xfId="1" applyFont="1" applyFill="1" applyBorder="1" applyAlignment="1">
      <alignment horizontal="center" vertical="center" wrapText="1"/>
    </xf>
    <xf numFmtId="164" fontId="1" fillId="14" borderId="7" xfId="1" applyNumberFormat="1" applyFill="1" applyBorder="1" applyAlignment="1">
      <alignment vertical="center"/>
    </xf>
    <xf numFmtId="0" fontId="2" fillId="14" borderId="0" xfId="1" applyFont="1" applyFill="1"/>
    <xf numFmtId="4" fontId="0" fillId="0" borderId="7" xfId="0" applyNumberFormat="1" applyBorder="1"/>
    <xf numFmtId="4" fontId="26" fillId="0" borderId="7" xfId="0" applyNumberFormat="1" applyFont="1" applyBorder="1"/>
    <xf numFmtId="0" fontId="0" fillId="2" borderId="7" xfId="0" applyFill="1" applyBorder="1"/>
    <xf numFmtId="4" fontId="0" fillId="2" borderId="7" xfId="0" applyNumberFormat="1" applyFill="1" applyBorder="1"/>
    <xf numFmtId="0" fontId="0" fillId="2" borderId="0" xfId="0" applyFill="1"/>
    <xf numFmtId="0" fontId="6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1" fillId="10" borderId="4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5" fillId="2" borderId="8" xfId="0" applyFont="1" applyFill="1" applyBorder="1" applyAlignment="1">
      <alignment horizontal="center" vertical="center" wrapText="1"/>
    </xf>
    <xf numFmtId="0" fontId="35" fillId="2" borderId="9" xfId="0" applyFont="1" applyFill="1" applyBorder="1" applyAlignment="1">
      <alignment horizontal="center" vertical="center" wrapText="1"/>
    </xf>
    <xf numFmtId="17" fontId="38" fillId="2" borderId="1" xfId="0" applyNumberFormat="1" applyFont="1" applyFill="1" applyBorder="1" applyAlignment="1">
      <alignment horizontal="center" vertical="center" wrapText="1"/>
    </xf>
    <xf numFmtId="17" fontId="38" fillId="2" borderId="27" xfId="0" applyNumberFormat="1" applyFont="1" applyFill="1" applyBorder="1" applyAlignment="1">
      <alignment horizontal="center" vertical="center" wrapText="1"/>
    </xf>
    <xf numFmtId="0" fontId="6" fillId="14" borderId="7" xfId="0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0" fontId="26" fillId="0" borderId="6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4" fontId="1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0" fillId="2" borderId="7" xfId="1" applyFont="1" applyFill="1" applyBorder="1" applyAlignment="1">
      <alignment horizontal="left" vertical="center"/>
    </xf>
    <xf numFmtId="0" fontId="10" fillId="2" borderId="7" xfId="1" applyFont="1" applyFill="1" applyBorder="1" applyAlignment="1">
      <alignment horizontal="left" vertical="center" wrapText="1"/>
    </xf>
    <xf numFmtId="49" fontId="14" fillId="2" borderId="7" xfId="1" applyNumberFormat="1" applyFont="1" applyFill="1" applyBorder="1" applyAlignment="1">
      <alignment horizontal="center"/>
    </xf>
    <xf numFmtId="49" fontId="14" fillId="2" borderId="7" xfId="4" applyNumberFormat="1" applyFont="1" applyFill="1" applyBorder="1" applyAlignment="1">
      <alignment horizontal="center"/>
    </xf>
    <xf numFmtId="164" fontId="14" fillId="2" borderId="7" xfId="1" applyNumberFormat="1" applyFont="1" applyFill="1" applyBorder="1" applyAlignment="1">
      <alignment horizontal="center"/>
    </xf>
    <xf numFmtId="164" fontId="14" fillId="10" borderId="7" xfId="1" applyNumberFormat="1" applyFont="1" applyFill="1" applyBorder="1" applyAlignment="1">
      <alignment horizontal="center"/>
    </xf>
    <xf numFmtId="0" fontId="14" fillId="2" borderId="7" xfId="1" applyFont="1" applyFill="1" applyBorder="1" applyAlignment="1">
      <alignment horizontal="center"/>
    </xf>
    <xf numFmtId="14" fontId="14" fillId="2" borderId="7" xfId="1" applyNumberFormat="1" applyFont="1" applyFill="1" applyBorder="1" applyAlignment="1">
      <alignment horizontal="center"/>
    </xf>
    <xf numFmtId="14" fontId="14" fillId="10" borderId="7" xfId="1" applyNumberFormat="1" applyFont="1" applyFill="1" applyBorder="1" applyAlignment="1">
      <alignment horizontal="center"/>
    </xf>
    <xf numFmtId="0" fontId="10" fillId="4" borderId="7" xfId="1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0" fillId="7" borderId="12" xfId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0" fillId="4" borderId="7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left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0" fillId="4" borderId="8" xfId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 wrapText="1"/>
    </xf>
    <xf numFmtId="0" fontId="10" fillId="4" borderId="9" xfId="1" applyFont="1" applyFill="1" applyBorder="1" applyAlignment="1">
      <alignment horizontal="center" vertical="center" wrapText="1"/>
    </xf>
    <xf numFmtId="49" fontId="1" fillId="2" borderId="7" xfId="1" applyNumberFormat="1" applyFill="1" applyBorder="1" applyAlignment="1">
      <alignment horizontal="center"/>
    </xf>
    <xf numFmtId="49" fontId="1" fillId="2" borderId="7" xfId="4" applyNumberFormat="1" applyFont="1" applyFill="1" applyBorder="1" applyAlignment="1">
      <alignment horizontal="center"/>
    </xf>
    <xf numFmtId="164" fontId="1" fillId="2" borderId="7" xfId="1" applyNumberFormat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14" fontId="1" fillId="2" borderId="7" xfId="1" applyNumberFormat="1" applyFill="1" applyBorder="1" applyAlignment="1">
      <alignment horizontal="center"/>
    </xf>
    <xf numFmtId="0" fontId="1" fillId="2" borderId="9" xfId="0" applyFont="1" applyFill="1" applyBorder="1" applyAlignment="1">
      <alignment horizontal="left" vertical="center" wrapText="1"/>
    </xf>
    <xf numFmtId="0" fontId="28" fillId="8" borderId="13" xfId="0" applyFont="1" applyFill="1" applyBorder="1" applyAlignment="1">
      <alignment horizontal="center"/>
    </xf>
    <xf numFmtId="0" fontId="28" fillId="8" borderId="14" xfId="0" applyFont="1" applyFill="1" applyBorder="1" applyAlignment="1">
      <alignment horizontal="center"/>
    </xf>
    <xf numFmtId="0" fontId="28" fillId="8" borderId="15" xfId="0" applyFont="1" applyFill="1" applyBorder="1" applyAlignment="1">
      <alignment horizontal="center"/>
    </xf>
    <xf numFmtId="0" fontId="28" fillId="8" borderId="18" xfId="0" applyFont="1" applyFill="1" applyBorder="1" applyAlignment="1">
      <alignment horizontal="center"/>
    </xf>
    <xf numFmtId="0" fontId="28" fillId="8" borderId="16" xfId="0" applyFont="1" applyFill="1" applyBorder="1" applyAlignment="1">
      <alignment horizontal="center"/>
    </xf>
    <xf numFmtId="0" fontId="28" fillId="8" borderId="19" xfId="0" applyFont="1" applyFill="1" applyBorder="1" applyAlignment="1">
      <alignment horizontal="center"/>
    </xf>
    <xf numFmtId="0" fontId="28" fillId="8" borderId="16" xfId="0" applyFont="1" applyFill="1" applyBorder="1" applyAlignment="1">
      <alignment horizontal="center" wrapText="1"/>
    </xf>
    <xf numFmtId="0" fontId="28" fillId="8" borderId="19" xfId="0" applyFont="1" applyFill="1" applyBorder="1" applyAlignment="1">
      <alignment horizontal="center" wrapText="1"/>
    </xf>
    <xf numFmtId="169" fontId="4" fillId="0" borderId="1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/>
    </xf>
    <xf numFmtId="0" fontId="12" fillId="0" borderId="8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169" fontId="4" fillId="0" borderId="7" xfId="0" applyNumberFormat="1" applyFont="1" applyBorder="1" applyAlignment="1">
      <alignment horizontal="center" wrapText="1"/>
    </xf>
    <xf numFmtId="169" fontId="4" fillId="0" borderId="8" xfId="0" applyNumberFormat="1" applyFont="1" applyBorder="1" applyAlignment="1">
      <alignment horizontal="center" wrapText="1"/>
    </xf>
    <xf numFmtId="169" fontId="4" fillId="0" borderId="6" xfId="0" applyNumberFormat="1" applyFont="1" applyBorder="1" applyAlignment="1">
      <alignment horizontal="center" wrapText="1"/>
    </xf>
    <xf numFmtId="169" fontId="4" fillId="0" borderId="9" xfId="0" applyNumberFormat="1" applyFont="1" applyBorder="1" applyAlignment="1">
      <alignment horizontal="center" wrapText="1"/>
    </xf>
    <xf numFmtId="169" fontId="4" fillId="0" borderId="2" xfId="0" applyNumberFormat="1" applyFont="1" applyBorder="1" applyAlignment="1">
      <alignment horizontal="center" vertical="center" wrapText="1"/>
    </xf>
    <xf numFmtId="169" fontId="4" fillId="0" borderId="5" xfId="0" applyNumberFormat="1" applyFont="1" applyBorder="1" applyAlignment="1">
      <alignment horizontal="center" vertical="center" wrapText="1"/>
    </xf>
    <xf numFmtId="169" fontId="4" fillId="0" borderId="21" xfId="0" applyNumberFormat="1" applyFont="1" applyBorder="1" applyAlignment="1">
      <alignment horizontal="center" vertical="center" wrapText="1"/>
    </xf>
    <xf numFmtId="169" fontId="4" fillId="0" borderId="24" xfId="0" applyNumberFormat="1" applyFont="1" applyBorder="1" applyAlignment="1">
      <alignment horizontal="center" vertical="center" wrapText="1"/>
    </xf>
    <xf numFmtId="169" fontId="4" fillId="0" borderId="22" xfId="0" applyNumberFormat="1" applyFont="1" applyBorder="1" applyAlignment="1">
      <alignment horizontal="center" vertical="center" wrapText="1"/>
    </xf>
    <xf numFmtId="169" fontId="4" fillId="0" borderId="25" xfId="0" applyNumberFormat="1" applyFont="1" applyBorder="1" applyAlignment="1">
      <alignment horizontal="center" vertical="center" wrapText="1"/>
    </xf>
    <xf numFmtId="169" fontId="4" fillId="0" borderId="23" xfId="0" applyNumberFormat="1" applyFont="1" applyBorder="1" applyAlignment="1">
      <alignment horizontal="center" vertical="center" wrapText="1"/>
    </xf>
    <xf numFmtId="169" fontId="4" fillId="0" borderId="26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9" xfId="0" applyFont="1" applyBorder="1" applyAlignment="1">
      <alignment horizontal="left"/>
    </xf>
  </cellXfs>
  <cellStyles count="6">
    <cellStyle name="Moeda" xfId="5" builtinId="4"/>
    <cellStyle name="Moeda 2" xfId="4" xr:uid="{00000000-0005-0000-0000-000001000000}"/>
    <cellStyle name="Normal" xfId="0" builtinId="0"/>
    <cellStyle name="Normal 2" xfId="1" xr:uid="{00000000-0005-0000-0000-000003000000}"/>
    <cellStyle name="Porcentagem 5" xfId="2" xr:uid="{00000000-0005-0000-0000-000004000000}"/>
    <cellStyle name="Separador de milhares 2" xfId="3" xr:uid="{00000000-0005-0000-0000-000005000000}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iene%20Cristina\Google%20Drive\COMERCIAL\ZP%20CONSERVA&#199;&#195;O\PREG&#213;ES\2021\Brigada\CORREIOS\PROPOSTA\2%20-%20%20PLANILHA%20-%20IN5-2017-ECT-Inici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0131425\Desktop\repactua&#231;&#227;o%20ctr%2012%202021%20-%20vippim%20atualizado%20(Recuperado)%20(Recuperado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0131425\AppData\Local\Temp\Temp1_2022%20(14).zip\2022\Repactua&#231;&#227;o%20Correios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Chefe"/>
      <sheetName val="Diurno"/>
      <sheetName val="Noturno"/>
      <sheetName val="ES Memória de Cálculo"/>
      <sheetName val="Uniforme"/>
      <sheetName val="Materiais"/>
      <sheetName val="Equipamentos"/>
    </sheetNames>
    <sheetDataSet>
      <sheetData sheetId="0"/>
      <sheetData sheetId="1"/>
      <sheetData sheetId="2">
        <row r="1">
          <cell r="A1" t="str">
            <v>Posto de Bombeiro Civil Diurno</v>
          </cell>
          <cell r="B1"/>
          <cell r="C1"/>
        </row>
        <row r="13">
          <cell r="C13">
            <v>1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Cadastro"/>
      <sheetName val="44hs D"/>
      <sheetName val="Proposta"/>
      <sheetName val="Memória de Cálculos"/>
      <sheetName val="Memória de Cálculo"/>
      <sheetName val="Diurno"/>
      <sheetName val="Diurno FG"/>
      <sheetName val="Noturno (2)"/>
      <sheetName val="Noturno"/>
      <sheetName val="Noturno-FG"/>
      <sheetName val="Chefe"/>
      <sheetName val="Chefe-FG"/>
      <sheetName val="Uniforme"/>
      <sheetName val="Materiais"/>
      <sheetName val="Equipamentos"/>
    </sheetNames>
    <sheetDataSet>
      <sheetData sheetId="0"/>
      <sheetData sheetId="1">
        <row r="38">
          <cell r="B38">
            <v>8.3299999999999999E-2</v>
          </cell>
        </row>
        <row r="39">
          <cell r="B39">
            <v>0.121</v>
          </cell>
        </row>
        <row r="44">
          <cell r="B44">
            <v>0.2</v>
          </cell>
        </row>
        <row r="45">
          <cell r="B45">
            <v>2.5000000000000001E-2</v>
          </cell>
        </row>
        <row r="46">
          <cell r="B46">
            <v>1.4999999999999999E-2</v>
          </cell>
        </row>
        <row r="47">
          <cell r="B47">
            <v>1.4999999999999999E-2</v>
          </cell>
        </row>
        <row r="48">
          <cell r="B48">
            <v>0.01</v>
          </cell>
        </row>
        <row r="49">
          <cell r="B49">
            <v>6.0000000000000001E-3</v>
          </cell>
        </row>
        <row r="50">
          <cell r="B50">
            <v>2E-3</v>
          </cell>
        </row>
        <row r="51">
          <cell r="B51">
            <v>0.08</v>
          </cell>
        </row>
        <row r="73">
          <cell r="B73">
            <v>8.3333333333333328E-4</v>
          </cell>
        </row>
        <row r="74">
          <cell r="B74">
            <v>6.666666666666667E-5</v>
          </cell>
        </row>
        <row r="75">
          <cell r="B75">
            <v>1.6000000000000003E-3</v>
          </cell>
        </row>
        <row r="76">
          <cell r="B76">
            <v>3.8888888888888892E-4</v>
          </cell>
        </row>
        <row r="77">
          <cell r="B77">
            <v>1.372777777777778E-4</v>
          </cell>
        </row>
        <row r="78">
          <cell r="B78">
            <v>3.2750666666666657E-2</v>
          </cell>
        </row>
        <row r="84">
          <cell r="B84">
            <v>2.7777777777777778E-4</v>
          </cell>
        </row>
        <row r="85">
          <cell r="B85">
            <v>2.0833333333333332E-4</v>
          </cell>
        </row>
        <row r="86">
          <cell r="B86">
            <v>4.1666666666666664E-4</v>
          </cell>
        </row>
        <row r="87">
          <cell r="B87">
            <v>2.0063888888888887E-4</v>
          </cell>
        </row>
        <row r="88">
          <cell r="B88">
            <v>0</v>
          </cell>
        </row>
      </sheetData>
      <sheetData sheetId="2"/>
      <sheetData sheetId="3"/>
      <sheetData sheetId="4"/>
      <sheetData sheetId="5">
        <row r="129">
          <cell r="C129">
            <v>7092.0169492907198</v>
          </cell>
        </row>
      </sheetData>
      <sheetData sheetId="6"/>
      <sheetData sheetId="7"/>
      <sheetData sheetId="8">
        <row r="129">
          <cell r="C129" t="e">
            <v>#REF!</v>
          </cell>
        </row>
      </sheetData>
      <sheetData sheetId="9">
        <row r="129">
          <cell r="C129">
            <v>1597.4764673153156</v>
          </cell>
        </row>
      </sheetData>
      <sheetData sheetId="10">
        <row r="129">
          <cell r="C129">
            <v>8560.2966966445383</v>
          </cell>
        </row>
      </sheetData>
      <sheetData sheetId="11">
        <row r="129">
          <cell r="C129">
            <v>1774.6038967442278</v>
          </cell>
        </row>
      </sheetData>
      <sheetData sheetId="12">
        <row r="13">
          <cell r="G13">
            <v>95.242999999999995</v>
          </cell>
        </row>
      </sheetData>
      <sheetData sheetId="13">
        <row r="68">
          <cell r="G68">
            <v>30.521296296296295</v>
          </cell>
        </row>
      </sheetData>
      <sheetData sheetId="14">
        <row r="54">
          <cell r="G54">
            <v>38.435185185185183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Cadastro"/>
      <sheetName val="44hs D"/>
      <sheetName val="FATURA"/>
      <sheetName val="Proposta"/>
      <sheetName val="Memória de Cálculos"/>
      <sheetName val="Memória de Cálculo"/>
      <sheetName val="Diurno"/>
      <sheetName val="Diurno-FG"/>
      <sheetName val="Noturno"/>
      <sheetName val="Noturno-FG"/>
      <sheetName val="Chefe"/>
      <sheetName val="Chefe-FG"/>
      <sheetName val="Uniforme"/>
      <sheetName val="Materiais"/>
      <sheetName val="Equipamentos"/>
    </sheetNames>
    <sheetDataSet>
      <sheetData sheetId="0"/>
      <sheetData sheetId="1"/>
      <sheetData sheetId="2"/>
      <sheetData sheetId="3">
        <row r="29">
          <cell r="K29">
            <v>10438897.779780345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CDB2A-C1EE-472E-A83F-96AB89C52576}">
  <dimension ref="A1:M76"/>
  <sheetViews>
    <sheetView showGridLines="0" zoomScaleNormal="100" zoomScaleSheetLayoutView="100" workbookViewId="0">
      <pane ySplit="2" topLeftCell="A6" activePane="bottomLeft" state="frozen"/>
      <selection pane="bottomLeft" activeCell="F7" sqref="F7"/>
    </sheetView>
  </sheetViews>
  <sheetFormatPr defaultRowHeight="15" x14ac:dyDescent="0.2"/>
  <cols>
    <col min="1" max="1" width="10.28515625" style="1" customWidth="1"/>
    <col min="2" max="2" width="43.140625" style="1" customWidth="1"/>
    <col min="3" max="3" width="2.42578125" style="1" hidden="1" customWidth="1"/>
    <col min="4" max="4" width="18.28515625" style="1" bestFit="1" customWidth="1"/>
    <col min="5" max="5" width="15.28515625" style="5" bestFit="1" customWidth="1"/>
    <col min="6" max="6" width="14.140625" style="5" customWidth="1"/>
    <col min="7" max="7" width="14.7109375" style="1" customWidth="1"/>
    <col min="8" max="8" width="17.5703125" style="1" customWidth="1"/>
    <col min="9" max="9" width="17" style="1" bestFit="1" customWidth="1"/>
    <col min="10" max="10" width="17.5703125" style="1" bestFit="1" customWidth="1"/>
    <col min="11" max="11" width="19.28515625" style="1" bestFit="1" customWidth="1"/>
    <col min="12" max="12" width="12" style="1" customWidth="1"/>
    <col min="13" max="13" width="16.85546875" style="1" bestFit="1" customWidth="1"/>
    <col min="14" max="14" width="19.140625" style="1" customWidth="1"/>
    <col min="15" max="257" width="9.140625" style="1"/>
    <col min="258" max="258" width="3.28515625" style="1" customWidth="1"/>
    <col min="259" max="259" width="29" style="1" customWidth="1"/>
    <col min="260" max="260" width="14" style="1" customWidth="1"/>
    <col min="261" max="261" width="11.28515625" style="1" customWidth="1"/>
    <col min="262" max="262" width="16.7109375" style="1" customWidth="1"/>
    <col min="263" max="263" width="8.85546875" style="1" customWidth="1"/>
    <col min="264" max="264" width="29" style="1" customWidth="1"/>
    <col min="265" max="513" width="9.140625" style="1"/>
    <col min="514" max="514" width="3.28515625" style="1" customWidth="1"/>
    <col min="515" max="515" width="29" style="1" customWidth="1"/>
    <col min="516" max="516" width="14" style="1" customWidth="1"/>
    <col min="517" max="517" width="11.28515625" style="1" customWidth="1"/>
    <col min="518" max="518" width="16.7109375" style="1" customWidth="1"/>
    <col min="519" max="519" width="8.85546875" style="1" customWidth="1"/>
    <col min="520" max="520" width="29" style="1" customWidth="1"/>
    <col min="521" max="769" width="9.140625" style="1"/>
    <col min="770" max="770" width="3.28515625" style="1" customWidth="1"/>
    <col min="771" max="771" width="29" style="1" customWidth="1"/>
    <col min="772" max="772" width="14" style="1" customWidth="1"/>
    <col min="773" max="773" width="11.28515625" style="1" customWidth="1"/>
    <col min="774" max="774" width="16.7109375" style="1" customWidth="1"/>
    <col min="775" max="775" width="8.85546875" style="1" customWidth="1"/>
    <col min="776" max="776" width="29" style="1" customWidth="1"/>
    <col min="777" max="1025" width="9.140625" style="1"/>
    <col min="1026" max="1026" width="3.28515625" style="1" customWidth="1"/>
    <col min="1027" max="1027" width="29" style="1" customWidth="1"/>
    <col min="1028" max="1028" width="14" style="1" customWidth="1"/>
    <col min="1029" max="1029" width="11.28515625" style="1" customWidth="1"/>
    <col min="1030" max="1030" width="16.7109375" style="1" customWidth="1"/>
    <col min="1031" max="1031" width="8.85546875" style="1" customWidth="1"/>
    <col min="1032" max="1032" width="29" style="1" customWidth="1"/>
    <col min="1033" max="1281" width="9.140625" style="1"/>
    <col min="1282" max="1282" width="3.28515625" style="1" customWidth="1"/>
    <col min="1283" max="1283" width="29" style="1" customWidth="1"/>
    <col min="1284" max="1284" width="14" style="1" customWidth="1"/>
    <col min="1285" max="1285" width="11.28515625" style="1" customWidth="1"/>
    <col min="1286" max="1286" width="16.7109375" style="1" customWidth="1"/>
    <col min="1287" max="1287" width="8.85546875" style="1" customWidth="1"/>
    <col min="1288" max="1288" width="29" style="1" customWidth="1"/>
    <col min="1289" max="1537" width="9.140625" style="1"/>
    <col min="1538" max="1538" width="3.28515625" style="1" customWidth="1"/>
    <col min="1539" max="1539" width="29" style="1" customWidth="1"/>
    <col min="1540" max="1540" width="14" style="1" customWidth="1"/>
    <col min="1541" max="1541" width="11.28515625" style="1" customWidth="1"/>
    <col min="1542" max="1542" width="16.7109375" style="1" customWidth="1"/>
    <col min="1543" max="1543" width="8.85546875" style="1" customWidth="1"/>
    <col min="1544" max="1544" width="29" style="1" customWidth="1"/>
    <col min="1545" max="1793" width="9.140625" style="1"/>
    <col min="1794" max="1794" width="3.28515625" style="1" customWidth="1"/>
    <col min="1795" max="1795" width="29" style="1" customWidth="1"/>
    <col min="1796" max="1796" width="14" style="1" customWidth="1"/>
    <col min="1797" max="1797" width="11.28515625" style="1" customWidth="1"/>
    <col min="1798" max="1798" width="16.7109375" style="1" customWidth="1"/>
    <col min="1799" max="1799" width="8.85546875" style="1" customWidth="1"/>
    <col min="1800" max="1800" width="29" style="1" customWidth="1"/>
    <col min="1801" max="2049" width="9.140625" style="1"/>
    <col min="2050" max="2050" width="3.28515625" style="1" customWidth="1"/>
    <col min="2051" max="2051" width="29" style="1" customWidth="1"/>
    <col min="2052" max="2052" width="14" style="1" customWidth="1"/>
    <col min="2053" max="2053" width="11.28515625" style="1" customWidth="1"/>
    <col min="2054" max="2054" width="16.7109375" style="1" customWidth="1"/>
    <col min="2055" max="2055" width="8.85546875" style="1" customWidth="1"/>
    <col min="2056" max="2056" width="29" style="1" customWidth="1"/>
    <col min="2057" max="2305" width="9.140625" style="1"/>
    <col min="2306" max="2306" width="3.28515625" style="1" customWidth="1"/>
    <col min="2307" max="2307" width="29" style="1" customWidth="1"/>
    <col min="2308" max="2308" width="14" style="1" customWidth="1"/>
    <col min="2309" max="2309" width="11.28515625" style="1" customWidth="1"/>
    <col min="2310" max="2310" width="16.7109375" style="1" customWidth="1"/>
    <col min="2311" max="2311" width="8.85546875" style="1" customWidth="1"/>
    <col min="2312" max="2312" width="29" style="1" customWidth="1"/>
    <col min="2313" max="2561" width="9.140625" style="1"/>
    <col min="2562" max="2562" width="3.28515625" style="1" customWidth="1"/>
    <col min="2563" max="2563" width="29" style="1" customWidth="1"/>
    <col min="2564" max="2564" width="14" style="1" customWidth="1"/>
    <col min="2565" max="2565" width="11.28515625" style="1" customWidth="1"/>
    <col min="2566" max="2566" width="16.7109375" style="1" customWidth="1"/>
    <col min="2567" max="2567" width="8.85546875" style="1" customWidth="1"/>
    <col min="2568" max="2568" width="29" style="1" customWidth="1"/>
    <col min="2569" max="2817" width="9.140625" style="1"/>
    <col min="2818" max="2818" width="3.28515625" style="1" customWidth="1"/>
    <col min="2819" max="2819" width="29" style="1" customWidth="1"/>
    <col min="2820" max="2820" width="14" style="1" customWidth="1"/>
    <col min="2821" max="2821" width="11.28515625" style="1" customWidth="1"/>
    <col min="2822" max="2822" width="16.7109375" style="1" customWidth="1"/>
    <col min="2823" max="2823" width="8.85546875" style="1" customWidth="1"/>
    <col min="2824" max="2824" width="29" style="1" customWidth="1"/>
    <col min="2825" max="3073" width="9.140625" style="1"/>
    <col min="3074" max="3074" width="3.28515625" style="1" customWidth="1"/>
    <col min="3075" max="3075" width="29" style="1" customWidth="1"/>
    <col min="3076" max="3076" width="14" style="1" customWidth="1"/>
    <col min="3077" max="3077" width="11.28515625" style="1" customWidth="1"/>
    <col min="3078" max="3078" width="16.7109375" style="1" customWidth="1"/>
    <col min="3079" max="3079" width="8.85546875" style="1" customWidth="1"/>
    <col min="3080" max="3080" width="29" style="1" customWidth="1"/>
    <col min="3081" max="3329" width="9.140625" style="1"/>
    <col min="3330" max="3330" width="3.28515625" style="1" customWidth="1"/>
    <col min="3331" max="3331" width="29" style="1" customWidth="1"/>
    <col min="3332" max="3332" width="14" style="1" customWidth="1"/>
    <col min="3333" max="3333" width="11.28515625" style="1" customWidth="1"/>
    <col min="3334" max="3334" width="16.7109375" style="1" customWidth="1"/>
    <col min="3335" max="3335" width="8.85546875" style="1" customWidth="1"/>
    <col min="3336" max="3336" width="29" style="1" customWidth="1"/>
    <col min="3337" max="3585" width="9.140625" style="1"/>
    <col min="3586" max="3586" width="3.28515625" style="1" customWidth="1"/>
    <col min="3587" max="3587" width="29" style="1" customWidth="1"/>
    <col min="3588" max="3588" width="14" style="1" customWidth="1"/>
    <col min="3589" max="3589" width="11.28515625" style="1" customWidth="1"/>
    <col min="3590" max="3590" width="16.7109375" style="1" customWidth="1"/>
    <col min="3591" max="3591" width="8.85546875" style="1" customWidth="1"/>
    <col min="3592" max="3592" width="29" style="1" customWidth="1"/>
    <col min="3593" max="3841" width="9.140625" style="1"/>
    <col min="3842" max="3842" width="3.28515625" style="1" customWidth="1"/>
    <col min="3843" max="3843" width="29" style="1" customWidth="1"/>
    <col min="3844" max="3844" width="14" style="1" customWidth="1"/>
    <col min="3845" max="3845" width="11.28515625" style="1" customWidth="1"/>
    <col min="3846" max="3846" width="16.7109375" style="1" customWidth="1"/>
    <col min="3847" max="3847" width="8.85546875" style="1" customWidth="1"/>
    <col min="3848" max="3848" width="29" style="1" customWidth="1"/>
    <col min="3849" max="4097" width="9.140625" style="1"/>
    <col min="4098" max="4098" width="3.28515625" style="1" customWidth="1"/>
    <col min="4099" max="4099" width="29" style="1" customWidth="1"/>
    <col min="4100" max="4100" width="14" style="1" customWidth="1"/>
    <col min="4101" max="4101" width="11.28515625" style="1" customWidth="1"/>
    <col min="4102" max="4102" width="16.7109375" style="1" customWidth="1"/>
    <col min="4103" max="4103" width="8.85546875" style="1" customWidth="1"/>
    <col min="4104" max="4104" width="29" style="1" customWidth="1"/>
    <col min="4105" max="4353" width="9.140625" style="1"/>
    <col min="4354" max="4354" width="3.28515625" style="1" customWidth="1"/>
    <col min="4355" max="4355" width="29" style="1" customWidth="1"/>
    <col min="4356" max="4356" width="14" style="1" customWidth="1"/>
    <col min="4357" max="4357" width="11.28515625" style="1" customWidth="1"/>
    <col min="4358" max="4358" width="16.7109375" style="1" customWidth="1"/>
    <col min="4359" max="4359" width="8.85546875" style="1" customWidth="1"/>
    <col min="4360" max="4360" width="29" style="1" customWidth="1"/>
    <col min="4361" max="4609" width="9.140625" style="1"/>
    <col min="4610" max="4610" width="3.28515625" style="1" customWidth="1"/>
    <col min="4611" max="4611" width="29" style="1" customWidth="1"/>
    <col min="4612" max="4612" width="14" style="1" customWidth="1"/>
    <col min="4613" max="4613" width="11.28515625" style="1" customWidth="1"/>
    <col min="4614" max="4614" width="16.7109375" style="1" customWidth="1"/>
    <col min="4615" max="4615" width="8.85546875" style="1" customWidth="1"/>
    <col min="4616" max="4616" width="29" style="1" customWidth="1"/>
    <col min="4617" max="4865" width="9.140625" style="1"/>
    <col min="4866" max="4866" width="3.28515625" style="1" customWidth="1"/>
    <col min="4867" max="4867" width="29" style="1" customWidth="1"/>
    <col min="4868" max="4868" width="14" style="1" customWidth="1"/>
    <col min="4869" max="4869" width="11.28515625" style="1" customWidth="1"/>
    <col min="4870" max="4870" width="16.7109375" style="1" customWidth="1"/>
    <col min="4871" max="4871" width="8.85546875" style="1" customWidth="1"/>
    <col min="4872" max="4872" width="29" style="1" customWidth="1"/>
    <col min="4873" max="5121" width="9.140625" style="1"/>
    <col min="5122" max="5122" width="3.28515625" style="1" customWidth="1"/>
    <col min="5123" max="5123" width="29" style="1" customWidth="1"/>
    <col min="5124" max="5124" width="14" style="1" customWidth="1"/>
    <col min="5125" max="5125" width="11.28515625" style="1" customWidth="1"/>
    <col min="5126" max="5126" width="16.7109375" style="1" customWidth="1"/>
    <col min="5127" max="5127" width="8.85546875" style="1" customWidth="1"/>
    <col min="5128" max="5128" width="29" style="1" customWidth="1"/>
    <col min="5129" max="5377" width="9.140625" style="1"/>
    <col min="5378" max="5378" width="3.28515625" style="1" customWidth="1"/>
    <col min="5379" max="5379" width="29" style="1" customWidth="1"/>
    <col min="5380" max="5380" width="14" style="1" customWidth="1"/>
    <col min="5381" max="5381" width="11.28515625" style="1" customWidth="1"/>
    <col min="5382" max="5382" width="16.7109375" style="1" customWidth="1"/>
    <col min="5383" max="5383" width="8.85546875" style="1" customWidth="1"/>
    <col min="5384" max="5384" width="29" style="1" customWidth="1"/>
    <col min="5385" max="5633" width="9.140625" style="1"/>
    <col min="5634" max="5634" width="3.28515625" style="1" customWidth="1"/>
    <col min="5635" max="5635" width="29" style="1" customWidth="1"/>
    <col min="5636" max="5636" width="14" style="1" customWidth="1"/>
    <col min="5637" max="5637" width="11.28515625" style="1" customWidth="1"/>
    <col min="5638" max="5638" width="16.7109375" style="1" customWidth="1"/>
    <col min="5639" max="5639" width="8.85546875" style="1" customWidth="1"/>
    <col min="5640" max="5640" width="29" style="1" customWidth="1"/>
    <col min="5641" max="5889" width="9.140625" style="1"/>
    <col min="5890" max="5890" width="3.28515625" style="1" customWidth="1"/>
    <col min="5891" max="5891" width="29" style="1" customWidth="1"/>
    <col min="5892" max="5892" width="14" style="1" customWidth="1"/>
    <col min="5893" max="5893" width="11.28515625" style="1" customWidth="1"/>
    <col min="5894" max="5894" width="16.7109375" style="1" customWidth="1"/>
    <col min="5895" max="5895" width="8.85546875" style="1" customWidth="1"/>
    <col min="5896" max="5896" width="29" style="1" customWidth="1"/>
    <col min="5897" max="6145" width="9.140625" style="1"/>
    <col min="6146" max="6146" width="3.28515625" style="1" customWidth="1"/>
    <col min="6147" max="6147" width="29" style="1" customWidth="1"/>
    <col min="6148" max="6148" width="14" style="1" customWidth="1"/>
    <col min="6149" max="6149" width="11.28515625" style="1" customWidth="1"/>
    <col min="6150" max="6150" width="16.7109375" style="1" customWidth="1"/>
    <col min="6151" max="6151" width="8.85546875" style="1" customWidth="1"/>
    <col min="6152" max="6152" width="29" style="1" customWidth="1"/>
    <col min="6153" max="6401" width="9.140625" style="1"/>
    <col min="6402" max="6402" width="3.28515625" style="1" customWidth="1"/>
    <col min="6403" max="6403" width="29" style="1" customWidth="1"/>
    <col min="6404" max="6404" width="14" style="1" customWidth="1"/>
    <col min="6405" max="6405" width="11.28515625" style="1" customWidth="1"/>
    <col min="6406" max="6406" width="16.7109375" style="1" customWidth="1"/>
    <col min="6407" max="6407" width="8.85546875" style="1" customWidth="1"/>
    <col min="6408" max="6408" width="29" style="1" customWidth="1"/>
    <col min="6409" max="6657" width="9.140625" style="1"/>
    <col min="6658" max="6658" width="3.28515625" style="1" customWidth="1"/>
    <col min="6659" max="6659" width="29" style="1" customWidth="1"/>
    <col min="6660" max="6660" width="14" style="1" customWidth="1"/>
    <col min="6661" max="6661" width="11.28515625" style="1" customWidth="1"/>
    <col min="6662" max="6662" width="16.7109375" style="1" customWidth="1"/>
    <col min="6663" max="6663" width="8.85546875" style="1" customWidth="1"/>
    <col min="6664" max="6664" width="29" style="1" customWidth="1"/>
    <col min="6665" max="6913" width="9.140625" style="1"/>
    <col min="6914" max="6914" width="3.28515625" style="1" customWidth="1"/>
    <col min="6915" max="6915" width="29" style="1" customWidth="1"/>
    <col min="6916" max="6916" width="14" style="1" customWidth="1"/>
    <col min="6917" max="6917" width="11.28515625" style="1" customWidth="1"/>
    <col min="6918" max="6918" width="16.7109375" style="1" customWidth="1"/>
    <col min="6919" max="6919" width="8.85546875" style="1" customWidth="1"/>
    <col min="6920" max="6920" width="29" style="1" customWidth="1"/>
    <col min="6921" max="7169" width="9.140625" style="1"/>
    <col min="7170" max="7170" width="3.28515625" style="1" customWidth="1"/>
    <col min="7171" max="7171" width="29" style="1" customWidth="1"/>
    <col min="7172" max="7172" width="14" style="1" customWidth="1"/>
    <col min="7173" max="7173" width="11.28515625" style="1" customWidth="1"/>
    <col min="7174" max="7174" width="16.7109375" style="1" customWidth="1"/>
    <col min="7175" max="7175" width="8.85546875" style="1" customWidth="1"/>
    <col min="7176" max="7176" width="29" style="1" customWidth="1"/>
    <col min="7177" max="7425" width="9.140625" style="1"/>
    <col min="7426" max="7426" width="3.28515625" style="1" customWidth="1"/>
    <col min="7427" max="7427" width="29" style="1" customWidth="1"/>
    <col min="7428" max="7428" width="14" style="1" customWidth="1"/>
    <col min="7429" max="7429" width="11.28515625" style="1" customWidth="1"/>
    <col min="7430" max="7430" width="16.7109375" style="1" customWidth="1"/>
    <col min="7431" max="7431" width="8.85546875" style="1" customWidth="1"/>
    <col min="7432" max="7432" width="29" style="1" customWidth="1"/>
    <col min="7433" max="7681" width="9.140625" style="1"/>
    <col min="7682" max="7682" width="3.28515625" style="1" customWidth="1"/>
    <col min="7683" max="7683" width="29" style="1" customWidth="1"/>
    <col min="7684" max="7684" width="14" style="1" customWidth="1"/>
    <col min="7685" max="7685" width="11.28515625" style="1" customWidth="1"/>
    <col min="7686" max="7686" width="16.7109375" style="1" customWidth="1"/>
    <col min="7687" max="7687" width="8.85546875" style="1" customWidth="1"/>
    <col min="7688" max="7688" width="29" style="1" customWidth="1"/>
    <col min="7689" max="7937" width="9.140625" style="1"/>
    <col min="7938" max="7938" width="3.28515625" style="1" customWidth="1"/>
    <col min="7939" max="7939" width="29" style="1" customWidth="1"/>
    <col min="7940" max="7940" width="14" style="1" customWidth="1"/>
    <col min="7941" max="7941" width="11.28515625" style="1" customWidth="1"/>
    <col min="7942" max="7942" width="16.7109375" style="1" customWidth="1"/>
    <col min="7943" max="7943" width="8.85546875" style="1" customWidth="1"/>
    <col min="7944" max="7944" width="29" style="1" customWidth="1"/>
    <col min="7945" max="8193" width="9.140625" style="1"/>
    <col min="8194" max="8194" width="3.28515625" style="1" customWidth="1"/>
    <col min="8195" max="8195" width="29" style="1" customWidth="1"/>
    <col min="8196" max="8196" width="14" style="1" customWidth="1"/>
    <col min="8197" max="8197" width="11.28515625" style="1" customWidth="1"/>
    <col min="8198" max="8198" width="16.7109375" style="1" customWidth="1"/>
    <col min="8199" max="8199" width="8.85546875" style="1" customWidth="1"/>
    <col min="8200" max="8200" width="29" style="1" customWidth="1"/>
    <col min="8201" max="8449" width="9.140625" style="1"/>
    <col min="8450" max="8450" width="3.28515625" style="1" customWidth="1"/>
    <col min="8451" max="8451" width="29" style="1" customWidth="1"/>
    <col min="8452" max="8452" width="14" style="1" customWidth="1"/>
    <col min="8453" max="8453" width="11.28515625" style="1" customWidth="1"/>
    <col min="8454" max="8454" width="16.7109375" style="1" customWidth="1"/>
    <col min="8455" max="8455" width="8.85546875" style="1" customWidth="1"/>
    <col min="8456" max="8456" width="29" style="1" customWidth="1"/>
    <col min="8457" max="8705" width="9.140625" style="1"/>
    <col min="8706" max="8706" width="3.28515625" style="1" customWidth="1"/>
    <col min="8707" max="8707" width="29" style="1" customWidth="1"/>
    <col min="8708" max="8708" width="14" style="1" customWidth="1"/>
    <col min="8709" max="8709" width="11.28515625" style="1" customWidth="1"/>
    <col min="8710" max="8710" width="16.7109375" style="1" customWidth="1"/>
    <col min="8711" max="8711" width="8.85546875" style="1" customWidth="1"/>
    <col min="8712" max="8712" width="29" style="1" customWidth="1"/>
    <col min="8713" max="8961" width="9.140625" style="1"/>
    <col min="8962" max="8962" width="3.28515625" style="1" customWidth="1"/>
    <col min="8963" max="8963" width="29" style="1" customWidth="1"/>
    <col min="8964" max="8964" width="14" style="1" customWidth="1"/>
    <col min="8965" max="8965" width="11.28515625" style="1" customWidth="1"/>
    <col min="8966" max="8966" width="16.7109375" style="1" customWidth="1"/>
    <col min="8967" max="8967" width="8.85546875" style="1" customWidth="1"/>
    <col min="8968" max="8968" width="29" style="1" customWidth="1"/>
    <col min="8969" max="9217" width="9.140625" style="1"/>
    <col min="9218" max="9218" width="3.28515625" style="1" customWidth="1"/>
    <col min="9219" max="9219" width="29" style="1" customWidth="1"/>
    <col min="9220" max="9220" width="14" style="1" customWidth="1"/>
    <col min="9221" max="9221" width="11.28515625" style="1" customWidth="1"/>
    <col min="9222" max="9222" width="16.7109375" style="1" customWidth="1"/>
    <col min="9223" max="9223" width="8.85546875" style="1" customWidth="1"/>
    <col min="9224" max="9224" width="29" style="1" customWidth="1"/>
    <col min="9225" max="9473" width="9.140625" style="1"/>
    <col min="9474" max="9474" width="3.28515625" style="1" customWidth="1"/>
    <col min="9475" max="9475" width="29" style="1" customWidth="1"/>
    <col min="9476" max="9476" width="14" style="1" customWidth="1"/>
    <col min="9477" max="9477" width="11.28515625" style="1" customWidth="1"/>
    <col min="9478" max="9478" width="16.7109375" style="1" customWidth="1"/>
    <col min="9479" max="9479" width="8.85546875" style="1" customWidth="1"/>
    <col min="9480" max="9480" width="29" style="1" customWidth="1"/>
    <col min="9481" max="9729" width="9.140625" style="1"/>
    <col min="9730" max="9730" width="3.28515625" style="1" customWidth="1"/>
    <col min="9731" max="9731" width="29" style="1" customWidth="1"/>
    <col min="9732" max="9732" width="14" style="1" customWidth="1"/>
    <col min="9733" max="9733" width="11.28515625" style="1" customWidth="1"/>
    <col min="9734" max="9734" width="16.7109375" style="1" customWidth="1"/>
    <col min="9735" max="9735" width="8.85546875" style="1" customWidth="1"/>
    <col min="9736" max="9736" width="29" style="1" customWidth="1"/>
    <col min="9737" max="9985" width="9.140625" style="1"/>
    <col min="9986" max="9986" width="3.28515625" style="1" customWidth="1"/>
    <col min="9987" max="9987" width="29" style="1" customWidth="1"/>
    <col min="9988" max="9988" width="14" style="1" customWidth="1"/>
    <col min="9989" max="9989" width="11.28515625" style="1" customWidth="1"/>
    <col min="9990" max="9990" width="16.7109375" style="1" customWidth="1"/>
    <col min="9991" max="9991" width="8.85546875" style="1" customWidth="1"/>
    <col min="9992" max="9992" width="29" style="1" customWidth="1"/>
    <col min="9993" max="10241" width="9.140625" style="1"/>
    <col min="10242" max="10242" width="3.28515625" style="1" customWidth="1"/>
    <col min="10243" max="10243" width="29" style="1" customWidth="1"/>
    <col min="10244" max="10244" width="14" style="1" customWidth="1"/>
    <col min="10245" max="10245" width="11.28515625" style="1" customWidth="1"/>
    <col min="10246" max="10246" width="16.7109375" style="1" customWidth="1"/>
    <col min="10247" max="10247" width="8.85546875" style="1" customWidth="1"/>
    <col min="10248" max="10248" width="29" style="1" customWidth="1"/>
    <col min="10249" max="10497" width="9.140625" style="1"/>
    <col min="10498" max="10498" width="3.28515625" style="1" customWidth="1"/>
    <col min="10499" max="10499" width="29" style="1" customWidth="1"/>
    <col min="10500" max="10500" width="14" style="1" customWidth="1"/>
    <col min="10501" max="10501" width="11.28515625" style="1" customWidth="1"/>
    <col min="10502" max="10502" width="16.7109375" style="1" customWidth="1"/>
    <col min="10503" max="10503" width="8.85546875" style="1" customWidth="1"/>
    <col min="10504" max="10504" width="29" style="1" customWidth="1"/>
    <col min="10505" max="10753" width="9.140625" style="1"/>
    <col min="10754" max="10754" width="3.28515625" style="1" customWidth="1"/>
    <col min="10755" max="10755" width="29" style="1" customWidth="1"/>
    <col min="10756" max="10756" width="14" style="1" customWidth="1"/>
    <col min="10757" max="10757" width="11.28515625" style="1" customWidth="1"/>
    <col min="10758" max="10758" width="16.7109375" style="1" customWidth="1"/>
    <col min="10759" max="10759" width="8.85546875" style="1" customWidth="1"/>
    <col min="10760" max="10760" width="29" style="1" customWidth="1"/>
    <col min="10761" max="11009" width="9.140625" style="1"/>
    <col min="11010" max="11010" width="3.28515625" style="1" customWidth="1"/>
    <col min="11011" max="11011" width="29" style="1" customWidth="1"/>
    <col min="11012" max="11012" width="14" style="1" customWidth="1"/>
    <col min="11013" max="11013" width="11.28515625" style="1" customWidth="1"/>
    <col min="11014" max="11014" width="16.7109375" style="1" customWidth="1"/>
    <col min="11015" max="11015" width="8.85546875" style="1" customWidth="1"/>
    <col min="11016" max="11016" width="29" style="1" customWidth="1"/>
    <col min="11017" max="11265" width="9.140625" style="1"/>
    <col min="11266" max="11266" width="3.28515625" style="1" customWidth="1"/>
    <col min="11267" max="11267" width="29" style="1" customWidth="1"/>
    <col min="11268" max="11268" width="14" style="1" customWidth="1"/>
    <col min="11269" max="11269" width="11.28515625" style="1" customWidth="1"/>
    <col min="11270" max="11270" width="16.7109375" style="1" customWidth="1"/>
    <col min="11271" max="11271" width="8.85546875" style="1" customWidth="1"/>
    <col min="11272" max="11272" width="29" style="1" customWidth="1"/>
    <col min="11273" max="11521" width="9.140625" style="1"/>
    <col min="11522" max="11522" width="3.28515625" style="1" customWidth="1"/>
    <col min="11523" max="11523" width="29" style="1" customWidth="1"/>
    <col min="11524" max="11524" width="14" style="1" customWidth="1"/>
    <col min="11525" max="11525" width="11.28515625" style="1" customWidth="1"/>
    <col min="11526" max="11526" width="16.7109375" style="1" customWidth="1"/>
    <col min="11527" max="11527" width="8.85546875" style="1" customWidth="1"/>
    <col min="11528" max="11528" width="29" style="1" customWidth="1"/>
    <col min="11529" max="11777" width="9.140625" style="1"/>
    <col min="11778" max="11778" width="3.28515625" style="1" customWidth="1"/>
    <col min="11779" max="11779" width="29" style="1" customWidth="1"/>
    <col min="11780" max="11780" width="14" style="1" customWidth="1"/>
    <col min="11781" max="11781" width="11.28515625" style="1" customWidth="1"/>
    <col min="11782" max="11782" width="16.7109375" style="1" customWidth="1"/>
    <col min="11783" max="11783" width="8.85546875" style="1" customWidth="1"/>
    <col min="11784" max="11784" width="29" style="1" customWidth="1"/>
    <col min="11785" max="12033" width="9.140625" style="1"/>
    <col min="12034" max="12034" width="3.28515625" style="1" customWidth="1"/>
    <col min="12035" max="12035" width="29" style="1" customWidth="1"/>
    <col min="12036" max="12036" width="14" style="1" customWidth="1"/>
    <col min="12037" max="12037" width="11.28515625" style="1" customWidth="1"/>
    <col min="12038" max="12038" width="16.7109375" style="1" customWidth="1"/>
    <col min="12039" max="12039" width="8.85546875" style="1" customWidth="1"/>
    <col min="12040" max="12040" width="29" style="1" customWidth="1"/>
    <col min="12041" max="12289" width="9.140625" style="1"/>
    <col min="12290" max="12290" width="3.28515625" style="1" customWidth="1"/>
    <col min="12291" max="12291" width="29" style="1" customWidth="1"/>
    <col min="12292" max="12292" width="14" style="1" customWidth="1"/>
    <col min="12293" max="12293" width="11.28515625" style="1" customWidth="1"/>
    <col min="12294" max="12294" width="16.7109375" style="1" customWidth="1"/>
    <col min="12295" max="12295" width="8.85546875" style="1" customWidth="1"/>
    <col min="12296" max="12296" width="29" style="1" customWidth="1"/>
    <col min="12297" max="12545" width="9.140625" style="1"/>
    <col min="12546" max="12546" width="3.28515625" style="1" customWidth="1"/>
    <col min="12547" max="12547" width="29" style="1" customWidth="1"/>
    <col min="12548" max="12548" width="14" style="1" customWidth="1"/>
    <col min="12549" max="12549" width="11.28515625" style="1" customWidth="1"/>
    <col min="12550" max="12550" width="16.7109375" style="1" customWidth="1"/>
    <col min="12551" max="12551" width="8.85546875" style="1" customWidth="1"/>
    <col min="12552" max="12552" width="29" style="1" customWidth="1"/>
    <col min="12553" max="12801" width="9.140625" style="1"/>
    <col min="12802" max="12802" width="3.28515625" style="1" customWidth="1"/>
    <col min="12803" max="12803" width="29" style="1" customWidth="1"/>
    <col min="12804" max="12804" width="14" style="1" customWidth="1"/>
    <col min="12805" max="12805" width="11.28515625" style="1" customWidth="1"/>
    <col min="12806" max="12806" width="16.7109375" style="1" customWidth="1"/>
    <col min="12807" max="12807" width="8.85546875" style="1" customWidth="1"/>
    <col min="12808" max="12808" width="29" style="1" customWidth="1"/>
    <col min="12809" max="13057" width="9.140625" style="1"/>
    <col min="13058" max="13058" width="3.28515625" style="1" customWidth="1"/>
    <col min="13059" max="13059" width="29" style="1" customWidth="1"/>
    <col min="13060" max="13060" width="14" style="1" customWidth="1"/>
    <col min="13061" max="13061" width="11.28515625" style="1" customWidth="1"/>
    <col min="13062" max="13062" width="16.7109375" style="1" customWidth="1"/>
    <col min="13063" max="13063" width="8.85546875" style="1" customWidth="1"/>
    <col min="13064" max="13064" width="29" style="1" customWidth="1"/>
    <col min="13065" max="13313" width="9.140625" style="1"/>
    <col min="13314" max="13314" width="3.28515625" style="1" customWidth="1"/>
    <col min="13315" max="13315" width="29" style="1" customWidth="1"/>
    <col min="13316" max="13316" width="14" style="1" customWidth="1"/>
    <col min="13317" max="13317" width="11.28515625" style="1" customWidth="1"/>
    <col min="13318" max="13318" width="16.7109375" style="1" customWidth="1"/>
    <col min="13319" max="13319" width="8.85546875" style="1" customWidth="1"/>
    <col min="13320" max="13320" width="29" style="1" customWidth="1"/>
    <col min="13321" max="13569" width="9.140625" style="1"/>
    <col min="13570" max="13570" width="3.28515625" style="1" customWidth="1"/>
    <col min="13571" max="13571" width="29" style="1" customWidth="1"/>
    <col min="13572" max="13572" width="14" style="1" customWidth="1"/>
    <col min="13573" max="13573" width="11.28515625" style="1" customWidth="1"/>
    <col min="13574" max="13574" width="16.7109375" style="1" customWidth="1"/>
    <col min="13575" max="13575" width="8.85546875" style="1" customWidth="1"/>
    <col min="13576" max="13576" width="29" style="1" customWidth="1"/>
    <col min="13577" max="13825" width="9.140625" style="1"/>
    <col min="13826" max="13826" width="3.28515625" style="1" customWidth="1"/>
    <col min="13827" max="13827" width="29" style="1" customWidth="1"/>
    <col min="13828" max="13828" width="14" style="1" customWidth="1"/>
    <col min="13829" max="13829" width="11.28515625" style="1" customWidth="1"/>
    <col min="13830" max="13830" width="16.7109375" style="1" customWidth="1"/>
    <col min="13831" max="13831" width="8.85546875" style="1" customWidth="1"/>
    <col min="13832" max="13832" width="29" style="1" customWidth="1"/>
    <col min="13833" max="14081" width="9.140625" style="1"/>
    <col min="14082" max="14082" width="3.28515625" style="1" customWidth="1"/>
    <col min="14083" max="14083" width="29" style="1" customWidth="1"/>
    <col min="14084" max="14084" width="14" style="1" customWidth="1"/>
    <col min="14085" max="14085" width="11.28515625" style="1" customWidth="1"/>
    <col min="14086" max="14086" width="16.7109375" style="1" customWidth="1"/>
    <col min="14087" max="14087" width="8.85546875" style="1" customWidth="1"/>
    <col min="14088" max="14088" width="29" style="1" customWidth="1"/>
    <col min="14089" max="14337" width="9.140625" style="1"/>
    <col min="14338" max="14338" width="3.28515625" style="1" customWidth="1"/>
    <col min="14339" max="14339" width="29" style="1" customWidth="1"/>
    <col min="14340" max="14340" width="14" style="1" customWidth="1"/>
    <col min="14341" max="14341" width="11.28515625" style="1" customWidth="1"/>
    <col min="14342" max="14342" width="16.7109375" style="1" customWidth="1"/>
    <col min="14343" max="14343" width="8.85546875" style="1" customWidth="1"/>
    <col min="14344" max="14344" width="29" style="1" customWidth="1"/>
    <col min="14345" max="14593" width="9.140625" style="1"/>
    <col min="14594" max="14594" width="3.28515625" style="1" customWidth="1"/>
    <col min="14595" max="14595" width="29" style="1" customWidth="1"/>
    <col min="14596" max="14596" width="14" style="1" customWidth="1"/>
    <col min="14597" max="14597" width="11.28515625" style="1" customWidth="1"/>
    <col min="14598" max="14598" width="16.7109375" style="1" customWidth="1"/>
    <col min="14599" max="14599" width="8.85546875" style="1" customWidth="1"/>
    <col min="14600" max="14600" width="29" style="1" customWidth="1"/>
    <col min="14601" max="14849" width="9.140625" style="1"/>
    <col min="14850" max="14850" width="3.28515625" style="1" customWidth="1"/>
    <col min="14851" max="14851" width="29" style="1" customWidth="1"/>
    <col min="14852" max="14852" width="14" style="1" customWidth="1"/>
    <col min="14853" max="14853" width="11.28515625" style="1" customWidth="1"/>
    <col min="14854" max="14854" width="16.7109375" style="1" customWidth="1"/>
    <col min="14855" max="14855" width="8.85546875" style="1" customWidth="1"/>
    <col min="14856" max="14856" width="29" style="1" customWidth="1"/>
    <col min="14857" max="15105" width="9.140625" style="1"/>
    <col min="15106" max="15106" width="3.28515625" style="1" customWidth="1"/>
    <col min="15107" max="15107" width="29" style="1" customWidth="1"/>
    <col min="15108" max="15108" width="14" style="1" customWidth="1"/>
    <col min="15109" max="15109" width="11.28515625" style="1" customWidth="1"/>
    <col min="15110" max="15110" width="16.7109375" style="1" customWidth="1"/>
    <col min="15111" max="15111" width="8.85546875" style="1" customWidth="1"/>
    <col min="15112" max="15112" width="29" style="1" customWidth="1"/>
    <col min="15113" max="15361" width="9.140625" style="1"/>
    <col min="15362" max="15362" width="3.28515625" style="1" customWidth="1"/>
    <col min="15363" max="15363" width="29" style="1" customWidth="1"/>
    <col min="15364" max="15364" width="14" style="1" customWidth="1"/>
    <col min="15365" max="15365" width="11.28515625" style="1" customWidth="1"/>
    <col min="15366" max="15366" width="16.7109375" style="1" customWidth="1"/>
    <col min="15367" max="15367" width="8.85546875" style="1" customWidth="1"/>
    <col min="15368" max="15368" width="29" style="1" customWidth="1"/>
    <col min="15369" max="15617" width="9.140625" style="1"/>
    <col min="15618" max="15618" width="3.28515625" style="1" customWidth="1"/>
    <col min="15619" max="15619" width="29" style="1" customWidth="1"/>
    <col min="15620" max="15620" width="14" style="1" customWidth="1"/>
    <col min="15621" max="15621" width="11.28515625" style="1" customWidth="1"/>
    <col min="15622" max="15622" width="16.7109375" style="1" customWidth="1"/>
    <col min="15623" max="15623" width="8.85546875" style="1" customWidth="1"/>
    <col min="15624" max="15624" width="29" style="1" customWidth="1"/>
    <col min="15625" max="15873" width="9.140625" style="1"/>
    <col min="15874" max="15874" width="3.28515625" style="1" customWidth="1"/>
    <col min="15875" max="15875" width="29" style="1" customWidth="1"/>
    <col min="15876" max="15876" width="14" style="1" customWidth="1"/>
    <col min="15877" max="15877" width="11.28515625" style="1" customWidth="1"/>
    <col min="15878" max="15878" width="16.7109375" style="1" customWidth="1"/>
    <col min="15879" max="15879" width="8.85546875" style="1" customWidth="1"/>
    <col min="15880" max="15880" width="29" style="1" customWidth="1"/>
    <col min="15881" max="16129" width="9.140625" style="1"/>
    <col min="16130" max="16130" width="3.28515625" style="1" customWidth="1"/>
    <col min="16131" max="16131" width="29" style="1" customWidth="1"/>
    <col min="16132" max="16132" width="14" style="1" customWidth="1"/>
    <col min="16133" max="16133" width="11.28515625" style="1" customWidth="1"/>
    <col min="16134" max="16134" width="16.7109375" style="1" customWidth="1"/>
    <col min="16135" max="16135" width="8.85546875" style="1" customWidth="1"/>
    <col min="16136" max="16136" width="29" style="1" customWidth="1"/>
    <col min="16137" max="16384" width="9.140625" style="1"/>
  </cols>
  <sheetData>
    <row r="1" spans="1:13" s="5" customFormat="1" ht="15.75" x14ac:dyDescent="0.25">
      <c r="A1" s="220" t="s">
        <v>283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3" ht="31.5" x14ac:dyDescent="0.2">
      <c r="A2" s="2" t="s">
        <v>0</v>
      </c>
      <c r="B2" s="221" t="s">
        <v>1</v>
      </c>
      <c r="C2" s="222"/>
      <c r="D2" s="2" t="s">
        <v>2</v>
      </c>
      <c r="E2" s="169" t="s">
        <v>3</v>
      </c>
      <c r="F2" s="170" t="s">
        <v>4</v>
      </c>
      <c r="G2" s="170" t="s">
        <v>5</v>
      </c>
      <c r="H2" s="169" t="s">
        <v>6</v>
      </c>
      <c r="I2" s="169" t="s">
        <v>7</v>
      </c>
      <c r="J2" s="169" t="s">
        <v>8</v>
      </c>
      <c r="K2" s="169" t="s">
        <v>9</v>
      </c>
    </row>
    <row r="3" spans="1:13" s="5" customFormat="1" ht="42.75" customHeight="1" x14ac:dyDescent="0.2">
      <c r="A3" s="171">
        <v>1</v>
      </c>
      <c r="B3" s="215" t="s">
        <v>10</v>
      </c>
      <c r="C3" s="215"/>
      <c r="D3" s="172" t="s">
        <v>11</v>
      </c>
      <c r="E3" s="171" t="s">
        <v>12</v>
      </c>
      <c r="F3" s="3">
        <v>4</v>
      </c>
      <c r="G3" s="3">
        <f t="shared" ref="G3" si="0">F3*2</f>
        <v>8</v>
      </c>
      <c r="H3" s="173">
        <f>Diurno!I129</f>
        <v>8505.6911729976946</v>
      </c>
      <c r="I3" s="173">
        <f>H3*2</f>
        <v>17011.382345995389</v>
      </c>
      <c r="J3" s="173">
        <f>I3*F3</f>
        <v>68045.529383981557</v>
      </c>
      <c r="K3" s="173">
        <f t="shared" ref="K3:K7" si="1">J3*60</f>
        <v>4082731.7630388932</v>
      </c>
    </row>
    <row r="4" spans="1:13" s="5" customFormat="1" ht="42.75" customHeight="1" x14ac:dyDescent="0.2">
      <c r="A4" s="171">
        <v>2</v>
      </c>
      <c r="B4" s="215" t="s">
        <v>15</v>
      </c>
      <c r="C4" s="215"/>
      <c r="D4" s="172" t="s">
        <v>14</v>
      </c>
      <c r="E4" s="171" t="s">
        <v>16</v>
      </c>
      <c r="F4" s="3">
        <v>2</v>
      </c>
      <c r="G4" s="3">
        <f>F4*2</f>
        <v>4</v>
      </c>
      <c r="H4" s="173">
        <f>'Noturno '!I129</f>
        <v>9360.3943801800306</v>
      </c>
      <c r="I4" s="173">
        <f t="shared" ref="I4" si="2">H4*2</f>
        <v>18720.788760360061</v>
      </c>
      <c r="J4" s="173">
        <f t="shared" ref="J4" si="3">I4*F4</f>
        <v>37441.577520720122</v>
      </c>
      <c r="K4" s="173">
        <f t="shared" si="1"/>
        <v>2246494.6512432075</v>
      </c>
    </row>
    <row r="5" spans="1:13" s="5" customFormat="1" ht="42.75" customHeight="1" x14ac:dyDescent="0.2">
      <c r="A5" s="171">
        <v>3</v>
      </c>
      <c r="B5" s="215" t="s">
        <v>18</v>
      </c>
      <c r="C5" s="215"/>
      <c r="D5" s="172" t="s">
        <v>19</v>
      </c>
      <c r="E5" s="171" t="s">
        <v>16</v>
      </c>
      <c r="F5" s="3">
        <v>1</v>
      </c>
      <c r="G5" s="3">
        <f>F5*2</f>
        <v>2</v>
      </c>
      <c r="H5" s="173">
        <f>Chefe!I129</f>
        <v>10275.270737533212</v>
      </c>
      <c r="I5" s="173">
        <f>H5*2</f>
        <v>20550.541475066424</v>
      </c>
      <c r="J5" s="173">
        <f t="shared" ref="J5" si="4">I5*F5</f>
        <v>20550.541475066424</v>
      </c>
      <c r="K5" s="173">
        <f t="shared" si="1"/>
        <v>1233032.4885039853</v>
      </c>
    </row>
    <row r="6" spans="1:13" s="5" customFormat="1" ht="42.75" customHeight="1" x14ac:dyDescent="0.2">
      <c r="A6" s="171">
        <v>4</v>
      </c>
      <c r="B6" s="215" t="s">
        <v>10</v>
      </c>
      <c r="C6" s="215"/>
      <c r="D6" s="172" t="s">
        <v>21</v>
      </c>
      <c r="E6" s="171" t="s">
        <v>16</v>
      </c>
      <c r="F6" s="3">
        <v>2</v>
      </c>
      <c r="G6" s="3">
        <f t="shared" ref="G6" si="5">F6*2</f>
        <v>4</v>
      </c>
      <c r="H6" s="173">
        <f>Diurno!I129</f>
        <v>8505.6911729976946</v>
      </c>
      <c r="I6" s="173">
        <f>H6*2</f>
        <v>17011.382345995389</v>
      </c>
      <c r="J6" s="173">
        <f>I6*F6</f>
        <v>34022.764691990778</v>
      </c>
      <c r="K6" s="173">
        <f t="shared" si="1"/>
        <v>2041365.8815194466</v>
      </c>
    </row>
    <row r="7" spans="1:13" x14ac:dyDescent="0.2">
      <c r="A7" s="216" t="s">
        <v>22</v>
      </c>
      <c r="B7" s="216"/>
      <c r="C7" s="216"/>
      <c r="D7" s="216"/>
      <c r="E7" s="216"/>
      <c r="F7" s="4">
        <f>F3+F4+F5+F6</f>
        <v>9</v>
      </c>
      <c r="G7" s="4">
        <f>G3+G4+G5+G6</f>
        <v>18</v>
      </c>
      <c r="H7" s="173"/>
      <c r="I7" s="173"/>
      <c r="J7" s="173">
        <f>SUM(J3:J6)</f>
        <v>160060.41307175887</v>
      </c>
      <c r="K7" s="173">
        <f t="shared" si="1"/>
        <v>9603624.7843055315</v>
      </c>
      <c r="M7" s="188"/>
    </row>
    <row r="8" spans="1:13" x14ac:dyDescent="0.2">
      <c r="A8" s="217" t="s">
        <v>23</v>
      </c>
      <c r="B8" s="218"/>
      <c r="C8" s="218"/>
      <c r="D8" s="218"/>
      <c r="E8" s="218"/>
      <c r="F8" s="218"/>
      <c r="G8" s="218"/>
      <c r="H8" s="218"/>
      <c r="I8" s="219"/>
      <c r="J8" s="175">
        <f>SUM(J7:J7)</f>
        <v>160060.41307175887</v>
      </c>
      <c r="K8" s="175">
        <f>E74</f>
        <v>9774632.1036513019</v>
      </c>
      <c r="L8" s="189"/>
      <c r="M8" s="190"/>
    </row>
    <row r="9" spans="1:13" x14ac:dyDescent="0.2">
      <c r="J9" s="201">
        <f>J3+J4+J5+J6</f>
        <v>160060.41307175887</v>
      </c>
      <c r="M9" s="187">
        <v>10438888.799780346</v>
      </c>
    </row>
    <row r="10" spans="1:13" ht="15" hidden="1" customHeight="1" x14ac:dyDescent="0.2">
      <c r="A10" s="223" t="s">
        <v>289</v>
      </c>
      <c r="B10" s="224"/>
      <c r="C10" s="191"/>
      <c r="D10" s="223" t="s">
        <v>278</v>
      </c>
      <c r="E10" s="224"/>
      <c r="M10" s="187">
        <f>K7-M9</f>
        <v>-835264.01547481492</v>
      </c>
    </row>
    <row r="11" spans="1:13" ht="15" hidden="1" customHeight="1" x14ac:dyDescent="0.2">
      <c r="A11" s="223" t="s">
        <v>290</v>
      </c>
      <c r="B11" s="224"/>
      <c r="C11" s="191"/>
      <c r="D11" s="223" t="s">
        <v>291</v>
      </c>
      <c r="E11" s="224"/>
    </row>
    <row r="12" spans="1:13" ht="25.5" hidden="1" customHeight="1" x14ac:dyDescent="0.2">
      <c r="A12" s="176"/>
      <c r="B12" s="176"/>
      <c r="C12" s="176" t="s">
        <v>276</v>
      </c>
      <c r="D12" s="176" t="s">
        <v>279</v>
      </c>
      <c r="E12" s="176" t="s">
        <v>280</v>
      </c>
      <c r="F12" s="176" t="s">
        <v>277</v>
      </c>
      <c r="H12" s="193" t="s">
        <v>285</v>
      </c>
      <c r="I12" s="193" t="s">
        <v>286</v>
      </c>
      <c r="J12" s="193" t="s">
        <v>287</v>
      </c>
      <c r="K12" s="196" t="s">
        <v>292</v>
      </c>
    </row>
    <row r="13" spans="1:13" hidden="1" x14ac:dyDescent="0.2">
      <c r="A13" s="177">
        <v>44287</v>
      </c>
      <c r="B13" s="178">
        <v>1</v>
      </c>
      <c r="C13" s="179" t="e">
        <f>#REF!</f>
        <v>#REF!</v>
      </c>
      <c r="D13" s="179">
        <f t="shared" ref="D13:D21" si="6">J$13/60/30*B13</f>
        <v>5351.7558833333333</v>
      </c>
      <c r="E13" s="180">
        <f>D13</f>
        <v>5351.7558833333333</v>
      </c>
      <c r="F13" s="180">
        <f>E13-D13</f>
        <v>0</v>
      </c>
      <c r="H13" s="194" t="s">
        <v>293</v>
      </c>
      <c r="I13" s="195">
        <v>44316</v>
      </c>
      <c r="J13" s="197">
        <v>9633160.5899999999</v>
      </c>
      <c r="K13" s="198">
        <f>J13/60</f>
        <v>160552.6765</v>
      </c>
    </row>
    <row r="14" spans="1:13" hidden="1" x14ac:dyDescent="0.2">
      <c r="A14" s="177">
        <v>44317</v>
      </c>
      <c r="B14" s="178">
        <v>30</v>
      </c>
      <c r="C14" s="179" t="e">
        <f>#REF!</f>
        <v>#REF!</v>
      </c>
      <c r="D14" s="179">
        <f t="shared" si="6"/>
        <v>160552.6765</v>
      </c>
      <c r="E14" s="180">
        <f t="shared" ref="E14:E33" si="7">D14</f>
        <v>160552.6765</v>
      </c>
      <c r="F14" s="180">
        <f t="shared" ref="F14:F33" si="8">E14-D14</f>
        <v>0</v>
      </c>
      <c r="G14" s="181"/>
      <c r="H14" s="194" t="s">
        <v>284</v>
      </c>
      <c r="I14" s="195">
        <v>44562</v>
      </c>
      <c r="J14" s="200">
        <v>10438888.800000001</v>
      </c>
      <c r="K14" s="198">
        <f>J14/60</f>
        <v>173981.48</v>
      </c>
    </row>
    <row r="15" spans="1:13" hidden="1" x14ac:dyDescent="0.2">
      <c r="A15" s="177">
        <v>44348</v>
      </c>
      <c r="B15" s="178">
        <v>30</v>
      </c>
      <c r="C15" s="179" t="e">
        <f>#REF!</f>
        <v>#REF!</v>
      </c>
      <c r="D15" s="179">
        <f t="shared" si="6"/>
        <v>160552.6765</v>
      </c>
      <c r="E15" s="180">
        <f t="shared" si="7"/>
        <v>160552.6765</v>
      </c>
      <c r="F15" s="180">
        <f t="shared" si="8"/>
        <v>0</v>
      </c>
      <c r="H15" s="194" t="s">
        <v>288</v>
      </c>
      <c r="I15" s="195">
        <v>44927</v>
      </c>
      <c r="J15" s="199">
        <f>K7</f>
        <v>9603624.7843055315</v>
      </c>
      <c r="K15" s="198">
        <f>J15/60</f>
        <v>160060.41307175887</v>
      </c>
    </row>
    <row r="16" spans="1:13" hidden="1" x14ac:dyDescent="0.2">
      <c r="A16" s="177">
        <v>44378</v>
      </c>
      <c r="B16" s="178">
        <v>30</v>
      </c>
      <c r="C16" s="179" t="e">
        <f>#REF!</f>
        <v>#REF!</v>
      </c>
      <c r="D16" s="179">
        <f t="shared" si="6"/>
        <v>160552.6765</v>
      </c>
      <c r="E16" s="180">
        <f t="shared" si="7"/>
        <v>160552.6765</v>
      </c>
      <c r="F16" s="180">
        <f t="shared" si="8"/>
        <v>0</v>
      </c>
    </row>
    <row r="17" spans="1:10" hidden="1" x14ac:dyDescent="0.2">
      <c r="A17" s="177">
        <v>44409</v>
      </c>
      <c r="B17" s="178">
        <v>30</v>
      </c>
      <c r="C17" s="179" t="e">
        <f>#REF!</f>
        <v>#REF!</v>
      </c>
      <c r="D17" s="179">
        <f t="shared" si="6"/>
        <v>160552.6765</v>
      </c>
      <c r="E17" s="180">
        <f t="shared" si="7"/>
        <v>160552.6765</v>
      </c>
      <c r="F17" s="180">
        <f t="shared" si="8"/>
        <v>0</v>
      </c>
    </row>
    <row r="18" spans="1:10" hidden="1" x14ac:dyDescent="0.2">
      <c r="A18" s="177">
        <v>44440</v>
      </c>
      <c r="B18" s="178">
        <v>30</v>
      </c>
      <c r="C18" s="179" t="e">
        <f>#REF!/30*18</f>
        <v>#REF!</v>
      </c>
      <c r="D18" s="179">
        <f t="shared" si="6"/>
        <v>160552.6765</v>
      </c>
      <c r="E18" s="180">
        <f t="shared" si="7"/>
        <v>160552.6765</v>
      </c>
      <c r="F18" s="180">
        <f t="shared" si="8"/>
        <v>0</v>
      </c>
    </row>
    <row r="19" spans="1:10" hidden="1" x14ac:dyDescent="0.2">
      <c r="A19" s="177">
        <v>44470</v>
      </c>
      <c r="B19" s="178">
        <v>30</v>
      </c>
      <c r="C19" s="179" t="e">
        <f>#REF!/30*11</f>
        <v>#REF!</v>
      </c>
      <c r="D19" s="179">
        <f t="shared" si="6"/>
        <v>160552.6765</v>
      </c>
      <c r="E19" s="180">
        <f t="shared" si="7"/>
        <v>160552.6765</v>
      </c>
      <c r="F19" s="180">
        <f t="shared" si="8"/>
        <v>0</v>
      </c>
    </row>
    <row r="20" spans="1:10" hidden="1" x14ac:dyDescent="0.2">
      <c r="A20" s="177">
        <v>44501</v>
      </c>
      <c r="B20" s="178">
        <v>30</v>
      </c>
      <c r="C20" s="179" t="e">
        <f>#REF!</f>
        <v>#REF!</v>
      </c>
      <c r="D20" s="179">
        <f t="shared" si="6"/>
        <v>160552.6765</v>
      </c>
      <c r="E20" s="180">
        <f t="shared" si="7"/>
        <v>160552.6765</v>
      </c>
      <c r="F20" s="180">
        <f t="shared" si="8"/>
        <v>0</v>
      </c>
    </row>
    <row r="21" spans="1:10" hidden="1" x14ac:dyDescent="0.2">
      <c r="A21" s="177">
        <v>44531</v>
      </c>
      <c r="B21" s="178">
        <v>30</v>
      </c>
      <c r="C21" s="179" t="e">
        <f>#REF!</f>
        <v>#REF!</v>
      </c>
      <c r="D21" s="179">
        <f t="shared" si="6"/>
        <v>160552.6765</v>
      </c>
      <c r="E21" s="180">
        <f t="shared" si="7"/>
        <v>160552.6765</v>
      </c>
      <c r="F21" s="180">
        <f t="shared" si="8"/>
        <v>0</v>
      </c>
      <c r="H21" s="5"/>
      <c r="I21" s="5"/>
      <c r="J21" s="5"/>
    </row>
    <row r="22" spans="1:10" s="5" customFormat="1" hidden="1" x14ac:dyDescent="0.2">
      <c r="A22" s="177">
        <v>44562</v>
      </c>
      <c r="B22" s="178">
        <v>30</v>
      </c>
      <c r="C22" s="179" t="e">
        <f>#REF!</f>
        <v>#REF!</v>
      </c>
      <c r="D22" s="179">
        <f>J$14/60/30*B22</f>
        <v>173981.48</v>
      </c>
      <c r="E22" s="180">
        <f t="shared" si="7"/>
        <v>173981.48</v>
      </c>
      <c r="F22" s="180">
        <f t="shared" si="8"/>
        <v>0</v>
      </c>
      <c r="H22" s="1"/>
      <c r="I22" s="1"/>
      <c r="J22" s="1"/>
    </row>
    <row r="23" spans="1:10" hidden="1" x14ac:dyDescent="0.2">
      <c r="A23" s="177">
        <v>44593</v>
      </c>
      <c r="B23" s="178">
        <v>30</v>
      </c>
      <c r="C23" s="179" t="e">
        <f>#REF!</f>
        <v>#REF!</v>
      </c>
      <c r="D23" s="179">
        <f t="shared" ref="D23:D73" si="9">J$14/60/30*B23</f>
        <v>173981.48</v>
      </c>
      <c r="E23" s="180">
        <f t="shared" si="7"/>
        <v>173981.48</v>
      </c>
      <c r="F23" s="180">
        <f t="shared" si="8"/>
        <v>0</v>
      </c>
    </row>
    <row r="24" spans="1:10" hidden="1" x14ac:dyDescent="0.2">
      <c r="A24" s="177">
        <v>44621</v>
      </c>
      <c r="B24" s="178">
        <v>30</v>
      </c>
      <c r="C24" s="179" t="e">
        <f>#REF!</f>
        <v>#REF!</v>
      </c>
      <c r="D24" s="179">
        <f t="shared" si="9"/>
        <v>173981.48</v>
      </c>
      <c r="E24" s="180">
        <f t="shared" si="7"/>
        <v>173981.48</v>
      </c>
      <c r="F24" s="180">
        <f t="shared" si="8"/>
        <v>0</v>
      </c>
    </row>
    <row r="25" spans="1:10" hidden="1" x14ac:dyDescent="0.2">
      <c r="A25" s="177">
        <v>44652</v>
      </c>
      <c r="B25" s="178">
        <v>30</v>
      </c>
      <c r="C25" s="179" t="e">
        <f>#REF!</f>
        <v>#REF!</v>
      </c>
      <c r="D25" s="179">
        <f t="shared" si="9"/>
        <v>173981.48</v>
      </c>
      <c r="E25" s="180">
        <f t="shared" si="7"/>
        <v>173981.48</v>
      </c>
      <c r="F25" s="180">
        <f t="shared" si="8"/>
        <v>0</v>
      </c>
    </row>
    <row r="26" spans="1:10" hidden="1" x14ac:dyDescent="0.2">
      <c r="A26" s="177">
        <v>44682</v>
      </c>
      <c r="B26" s="178">
        <v>30</v>
      </c>
      <c r="C26" s="179" t="e">
        <f>#REF!</f>
        <v>#REF!</v>
      </c>
      <c r="D26" s="179">
        <f t="shared" si="9"/>
        <v>173981.48</v>
      </c>
      <c r="E26" s="180">
        <f t="shared" si="7"/>
        <v>173981.48</v>
      </c>
      <c r="F26" s="180">
        <f t="shared" si="8"/>
        <v>0</v>
      </c>
    </row>
    <row r="27" spans="1:10" hidden="1" x14ac:dyDescent="0.2">
      <c r="A27" s="177">
        <v>44713</v>
      </c>
      <c r="B27" s="178">
        <v>30</v>
      </c>
      <c r="C27" s="179" t="e">
        <f>#REF!</f>
        <v>#REF!</v>
      </c>
      <c r="D27" s="179">
        <f t="shared" si="9"/>
        <v>173981.48</v>
      </c>
      <c r="E27" s="180">
        <f t="shared" si="7"/>
        <v>173981.48</v>
      </c>
      <c r="F27" s="180">
        <f t="shared" si="8"/>
        <v>0</v>
      </c>
    </row>
    <row r="28" spans="1:10" hidden="1" x14ac:dyDescent="0.2">
      <c r="A28" s="177">
        <v>44743</v>
      </c>
      <c r="B28" s="178">
        <v>30</v>
      </c>
      <c r="C28" s="179" t="e">
        <f>#REF!</f>
        <v>#REF!</v>
      </c>
      <c r="D28" s="179">
        <f t="shared" si="9"/>
        <v>173981.48</v>
      </c>
      <c r="E28" s="180">
        <f t="shared" si="7"/>
        <v>173981.48</v>
      </c>
      <c r="F28" s="180">
        <f t="shared" si="8"/>
        <v>0</v>
      </c>
    </row>
    <row r="29" spans="1:10" hidden="1" x14ac:dyDescent="0.2">
      <c r="A29" s="177">
        <v>44774</v>
      </c>
      <c r="B29" s="178">
        <v>30</v>
      </c>
      <c r="C29" s="179" t="e">
        <f>#REF!</f>
        <v>#REF!</v>
      </c>
      <c r="D29" s="179">
        <f t="shared" si="9"/>
        <v>173981.48</v>
      </c>
      <c r="E29" s="180">
        <f t="shared" si="7"/>
        <v>173981.48</v>
      </c>
      <c r="F29" s="180">
        <f t="shared" si="8"/>
        <v>0</v>
      </c>
    </row>
    <row r="30" spans="1:10" hidden="1" x14ac:dyDescent="0.2">
      <c r="A30" s="177">
        <v>44805</v>
      </c>
      <c r="B30" s="178">
        <v>30</v>
      </c>
      <c r="C30" s="179" t="e">
        <f>#REF!</f>
        <v>#REF!</v>
      </c>
      <c r="D30" s="179">
        <f t="shared" si="9"/>
        <v>173981.48</v>
      </c>
      <c r="E30" s="180">
        <f t="shared" si="7"/>
        <v>173981.48</v>
      </c>
      <c r="F30" s="180">
        <f t="shared" si="8"/>
        <v>0</v>
      </c>
    </row>
    <row r="31" spans="1:10" hidden="1" x14ac:dyDescent="0.2">
      <c r="A31" s="177">
        <v>44835</v>
      </c>
      <c r="B31" s="178">
        <v>30</v>
      </c>
      <c r="C31" s="179" t="e">
        <f>#REF!/30*19</f>
        <v>#REF!</v>
      </c>
      <c r="D31" s="179">
        <f t="shared" si="9"/>
        <v>173981.48</v>
      </c>
      <c r="E31" s="180">
        <f t="shared" si="7"/>
        <v>173981.48</v>
      </c>
      <c r="F31" s="180">
        <f t="shared" si="8"/>
        <v>0</v>
      </c>
    </row>
    <row r="32" spans="1:10" hidden="1" x14ac:dyDescent="0.2">
      <c r="A32" s="177">
        <v>44866</v>
      </c>
      <c r="B32" s="178">
        <v>30</v>
      </c>
      <c r="C32" s="182"/>
      <c r="D32" s="179">
        <f t="shared" si="9"/>
        <v>173981.48</v>
      </c>
      <c r="E32" s="180">
        <f t="shared" si="7"/>
        <v>173981.48</v>
      </c>
      <c r="F32" s="180">
        <f t="shared" si="8"/>
        <v>0</v>
      </c>
    </row>
    <row r="33" spans="1:7" hidden="1" x14ac:dyDescent="0.2">
      <c r="A33" s="177">
        <v>44896</v>
      </c>
      <c r="B33" s="178">
        <v>30</v>
      </c>
      <c r="C33" s="182"/>
      <c r="D33" s="179">
        <f t="shared" si="9"/>
        <v>173981.48</v>
      </c>
      <c r="E33" s="180">
        <f t="shared" si="7"/>
        <v>173981.48</v>
      </c>
      <c r="F33" s="180">
        <f t="shared" si="8"/>
        <v>0</v>
      </c>
    </row>
    <row r="34" spans="1:7" hidden="1" x14ac:dyDescent="0.2">
      <c r="A34" s="177">
        <v>44927</v>
      </c>
      <c r="B34" s="178">
        <v>30</v>
      </c>
      <c r="C34" s="182"/>
      <c r="D34" s="179">
        <f t="shared" si="9"/>
        <v>173981.48</v>
      </c>
      <c r="E34" s="192">
        <f>J$15/60/30*B34</f>
        <v>160060.41307175887</v>
      </c>
      <c r="F34" s="185">
        <f>E34-D34</f>
        <v>-13921.06692824114</v>
      </c>
      <c r="G34" s="201">
        <f>F34+F35+F36+F37+F38+F39+F40+F41+F42+F43</f>
        <v>-139210.6692824114</v>
      </c>
    </row>
    <row r="35" spans="1:7" hidden="1" x14ac:dyDescent="0.2">
      <c r="A35" s="177">
        <v>44958</v>
      </c>
      <c r="B35" s="178">
        <v>30</v>
      </c>
      <c r="C35" s="182"/>
      <c r="D35" s="179">
        <f t="shared" si="9"/>
        <v>173981.48</v>
      </c>
      <c r="E35" s="192">
        <f t="shared" ref="E35:E73" si="10">J$15/60/30*B35</f>
        <v>160060.41307175887</v>
      </c>
      <c r="F35" s="185">
        <f t="shared" ref="F35:F73" si="11">E35-D35</f>
        <v>-13921.06692824114</v>
      </c>
    </row>
    <row r="36" spans="1:7" hidden="1" x14ac:dyDescent="0.2">
      <c r="A36" s="177">
        <v>44986</v>
      </c>
      <c r="B36" s="178">
        <v>30</v>
      </c>
      <c r="C36" s="182"/>
      <c r="D36" s="179">
        <f t="shared" si="9"/>
        <v>173981.48</v>
      </c>
      <c r="E36" s="192">
        <f t="shared" si="10"/>
        <v>160060.41307175887</v>
      </c>
      <c r="F36" s="185">
        <f t="shared" si="11"/>
        <v>-13921.06692824114</v>
      </c>
    </row>
    <row r="37" spans="1:7" hidden="1" x14ac:dyDescent="0.2">
      <c r="A37" s="177">
        <v>45017</v>
      </c>
      <c r="B37" s="178">
        <v>30</v>
      </c>
      <c r="C37" s="182"/>
      <c r="D37" s="179">
        <f t="shared" si="9"/>
        <v>173981.48</v>
      </c>
      <c r="E37" s="192">
        <f t="shared" si="10"/>
        <v>160060.41307175887</v>
      </c>
      <c r="F37" s="185">
        <f t="shared" si="11"/>
        <v>-13921.06692824114</v>
      </c>
    </row>
    <row r="38" spans="1:7" hidden="1" x14ac:dyDescent="0.2">
      <c r="A38" s="177">
        <v>45047</v>
      </c>
      <c r="B38" s="178">
        <v>30</v>
      </c>
      <c r="C38" s="182"/>
      <c r="D38" s="179">
        <f t="shared" si="9"/>
        <v>173981.48</v>
      </c>
      <c r="E38" s="192">
        <f t="shared" si="10"/>
        <v>160060.41307175887</v>
      </c>
      <c r="F38" s="185">
        <f t="shared" si="11"/>
        <v>-13921.06692824114</v>
      </c>
    </row>
    <row r="39" spans="1:7" hidden="1" x14ac:dyDescent="0.2">
      <c r="A39" s="177">
        <v>45078</v>
      </c>
      <c r="B39" s="178">
        <v>30</v>
      </c>
      <c r="C39" s="182"/>
      <c r="D39" s="179">
        <f t="shared" si="9"/>
        <v>173981.48</v>
      </c>
      <c r="E39" s="192">
        <f t="shared" si="10"/>
        <v>160060.41307175887</v>
      </c>
      <c r="F39" s="185">
        <f t="shared" si="11"/>
        <v>-13921.06692824114</v>
      </c>
    </row>
    <row r="40" spans="1:7" hidden="1" x14ac:dyDescent="0.2">
      <c r="A40" s="177">
        <v>45108</v>
      </c>
      <c r="B40" s="178">
        <v>30</v>
      </c>
      <c r="C40" s="182"/>
      <c r="D40" s="179">
        <f t="shared" si="9"/>
        <v>173981.48</v>
      </c>
      <c r="E40" s="192">
        <f t="shared" si="10"/>
        <v>160060.41307175887</v>
      </c>
      <c r="F40" s="185">
        <f t="shared" si="11"/>
        <v>-13921.06692824114</v>
      </c>
    </row>
    <row r="41" spans="1:7" hidden="1" x14ac:dyDescent="0.2">
      <c r="A41" s="177">
        <v>45139</v>
      </c>
      <c r="B41" s="178">
        <v>30</v>
      </c>
      <c r="C41" s="182"/>
      <c r="D41" s="179">
        <f t="shared" si="9"/>
        <v>173981.48</v>
      </c>
      <c r="E41" s="192">
        <f t="shared" si="10"/>
        <v>160060.41307175887</v>
      </c>
      <c r="F41" s="185">
        <f t="shared" si="11"/>
        <v>-13921.06692824114</v>
      </c>
    </row>
    <row r="42" spans="1:7" hidden="1" x14ac:dyDescent="0.2">
      <c r="A42" s="177">
        <v>45170</v>
      </c>
      <c r="B42" s="178">
        <v>30</v>
      </c>
      <c r="C42" s="182"/>
      <c r="D42" s="179">
        <f t="shared" si="9"/>
        <v>173981.48</v>
      </c>
      <c r="E42" s="192">
        <f t="shared" si="10"/>
        <v>160060.41307175887</v>
      </c>
      <c r="F42" s="185">
        <f t="shared" si="11"/>
        <v>-13921.06692824114</v>
      </c>
    </row>
    <row r="43" spans="1:7" hidden="1" x14ac:dyDescent="0.2">
      <c r="A43" s="177">
        <v>45200</v>
      </c>
      <c r="B43" s="178">
        <v>30</v>
      </c>
      <c r="C43" s="182"/>
      <c r="D43" s="179">
        <f t="shared" si="9"/>
        <v>173981.48</v>
      </c>
      <c r="E43" s="192">
        <f t="shared" si="10"/>
        <v>160060.41307175887</v>
      </c>
      <c r="F43" s="185">
        <f t="shared" si="11"/>
        <v>-13921.06692824114</v>
      </c>
    </row>
    <row r="44" spans="1:7" hidden="1" x14ac:dyDescent="0.2">
      <c r="A44" s="177">
        <v>45231</v>
      </c>
      <c r="B44" s="178">
        <v>30</v>
      </c>
      <c r="C44" s="182"/>
      <c r="D44" s="179">
        <f t="shared" si="9"/>
        <v>173981.48</v>
      </c>
      <c r="E44" s="192">
        <f t="shared" si="10"/>
        <v>160060.41307175887</v>
      </c>
      <c r="F44" s="185">
        <f t="shared" si="11"/>
        <v>-13921.06692824114</v>
      </c>
    </row>
    <row r="45" spans="1:7" hidden="1" x14ac:dyDescent="0.2">
      <c r="A45" s="177">
        <v>45261</v>
      </c>
      <c r="B45" s="178">
        <v>30</v>
      </c>
      <c r="C45" s="182"/>
      <c r="D45" s="179">
        <f t="shared" si="9"/>
        <v>173981.48</v>
      </c>
      <c r="E45" s="192">
        <f t="shared" si="10"/>
        <v>160060.41307175887</v>
      </c>
      <c r="F45" s="185">
        <f t="shared" si="11"/>
        <v>-13921.06692824114</v>
      </c>
    </row>
    <row r="46" spans="1:7" hidden="1" x14ac:dyDescent="0.2">
      <c r="A46" s="177">
        <v>45292</v>
      </c>
      <c r="B46" s="178">
        <v>30</v>
      </c>
      <c r="C46" s="182"/>
      <c r="D46" s="179">
        <f t="shared" si="9"/>
        <v>173981.48</v>
      </c>
      <c r="E46" s="192">
        <f t="shared" si="10"/>
        <v>160060.41307175887</v>
      </c>
      <c r="F46" s="185">
        <f t="shared" si="11"/>
        <v>-13921.06692824114</v>
      </c>
    </row>
    <row r="47" spans="1:7" hidden="1" x14ac:dyDescent="0.2">
      <c r="A47" s="177">
        <v>45323</v>
      </c>
      <c r="B47" s="178">
        <v>30</v>
      </c>
      <c r="C47" s="182"/>
      <c r="D47" s="179">
        <f t="shared" si="9"/>
        <v>173981.48</v>
      </c>
      <c r="E47" s="192">
        <f t="shared" si="10"/>
        <v>160060.41307175887</v>
      </c>
      <c r="F47" s="185">
        <f t="shared" si="11"/>
        <v>-13921.06692824114</v>
      </c>
    </row>
    <row r="48" spans="1:7" hidden="1" x14ac:dyDescent="0.2">
      <c r="A48" s="177">
        <v>45352</v>
      </c>
      <c r="B48" s="178">
        <v>30</v>
      </c>
      <c r="C48" s="182"/>
      <c r="D48" s="179">
        <f t="shared" si="9"/>
        <v>173981.48</v>
      </c>
      <c r="E48" s="192">
        <f t="shared" si="10"/>
        <v>160060.41307175887</v>
      </c>
      <c r="F48" s="185">
        <f t="shared" si="11"/>
        <v>-13921.06692824114</v>
      </c>
    </row>
    <row r="49" spans="1:6" hidden="1" x14ac:dyDescent="0.2">
      <c r="A49" s="177">
        <v>45383</v>
      </c>
      <c r="B49" s="178">
        <v>30</v>
      </c>
      <c r="C49" s="182"/>
      <c r="D49" s="179">
        <f t="shared" si="9"/>
        <v>173981.48</v>
      </c>
      <c r="E49" s="192">
        <f t="shared" si="10"/>
        <v>160060.41307175887</v>
      </c>
      <c r="F49" s="185">
        <f t="shared" si="11"/>
        <v>-13921.06692824114</v>
      </c>
    </row>
    <row r="50" spans="1:6" hidden="1" x14ac:dyDescent="0.2">
      <c r="A50" s="177">
        <v>45413</v>
      </c>
      <c r="B50" s="178">
        <v>30</v>
      </c>
      <c r="C50" s="182"/>
      <c r="D50" s="179">
        <f t="shared" si="9"/>
        <v>173981.48</v>
      </c>
      <c r="E50" s="192">
        <f t="shared" si="10"/>
        <v>160060.41307175887</v>
      </c>
      <c r="F50" s="185">
        <f t="shared" si="11"/>
        <v>-13921.06692824114</v>
      </c>
    </row>
    <row r="51" spans="1:6" hidden="1" x14ac:dyDescent="0.2">
      <c r="A51" s="177">
        <v>45444</v>
      </c>
      <c r="B51" s="178">
        <v>30</v>
      </c>
      <c r="C51" s="182"/>
      <c r="D51" s="179">
        <f t="shared" si="9"/>
        <v>173981.48</v>
      </c>
      <c r="E51" s="192">
        <f t="shared" si="10"/>
        <v>160060.41307175887</v>
      </c>
      <c r="F51" s="185">
        <f t="shared" si="11"/>
        <v>-13921.06692824114</v>
      </c>
    </row>
    <row r="52" spans="1:6" hidden="1" x14ac:dyDescent="0.2">
      <c r="A52" s="177">
        <v>45474</v>
      </c>
      <c r="B52" s="178">
        <v>30</v>
      </c>
      <c r="C52" s="182"/>
      <c r="D52" s="179">
        <f t="shared" si="9"/>
        <v>173981.48</v>
      </c>
      <c r="E52" s="192">
        <f t="shared" si="10"/>
        <v>160060.41307175887</v>
      </c>
      <c r="F52" s="185">
        <f t="shared" si="11"/>
        <v>-13921.06692824114</v>
      </c>
    </row>
    <row r="53" spans="1:6" hidden="1" x14ac:dyDescent="0.2">
      <c r="A53" s="177">
        <v>45505</v>
      </c>
      <c r="B53" s="178">
        <v>30</v>
      </c>
      <c r="C53" s="182"/>
      <c r="D53" s="179">
        <f t="shared" si="9"/>
        <v>173981.48</v>
      </c>
      <c r="E53" s="192">
        <f t="shared" si="10"/>
        <v>160060.41307175887</v>
      </c>
      <c r="F53" s="185">
        <f t="shared" si="11"/>
        <v>-13921.06692824114</v>
      </c>
    </row>
    <row r="54" spans="1:6" hidden="1" x14ac:dyDescent="0.2">
      <c r="A54" s="177">
        <v>45536</v>
      </c>
      <c r="B54" s="178">
        <v>30</v>
      </c>
      <c r="C54" s="182"/>
      <c r="D54" s="179">
        <f t="shared" si="9"/>
        <v>173981.48</v>
      </c>
      <c r="E54" s="192">
        <f t="shared" si="10"/>
        <v>160060.41307175887</v>
      </c>
      <c r="F54" s="185">
        <f t="shared" si="11"/>
        <v>-13921.06692824114</v>
      </c>
    </row>
    <row r="55" spans="1:6" hidden="1" x14ac:dyDescent="0.2">
      <c r="A55" s="177">
        <v>45566</v>
      </c>
      <c r="B55" s="178">
        <v>30</v>
      </c>
      <c r="C55" s="182"/>
      <c r="D55" s="179">
        <f t="shared" si="9"/>
        <v>173981.48</v>
      </c>
      <c r="E55" s="192">
        <f t="shared" si="10"/>
        <v>160060.41307175887</v>
      </c>
      <c r="F55" s="185">
        <f t="shared" si="11"/>
        <v>-13921.06692824114</v>
      </c>
    </row>
    <row r="56" spans="1:6" hidden="1" x14ac:dyDescent="0.2">
      <c r="A56" s="177">
        <v>45597</v>
      </c>
      <c r="B56" s="178">
        <v>30</v>
      </c>
      <c r="C56" s="182"/>
      <c r="D56" s="179">
        <f t="shared" si="9"/>
        <v>173981.48</v>
      </c>
      <c r="E56" s="192">
        <f t="shared" si="10"/>
        <v>160060.41307175887</v>
      </c>
      <c r="F56" s="185">
        <f t="shared" si="11"/>
        <v>-13921.06692824114</v>
      </c>
    </row>
    <row r="57" spans="1:6" hidden="1" x14ac:dyDescent="0.2">
      <c r="A57" s="177">
        <v>45627</v>
      </c>
      <c r="B57" s="178">
        <v>30</v>
      </c>
      <c r="C57" s="182"/>
      <c r="D57" s="179">
        <f t="shared" si="9"/>
        <v>173981.48</v>
      </c>
      <c r="E57" s="192">
        <f t="shared" si="10"/>
        <v>160060.41307175887</v>
      </c>
      <c r="F57" s="185">
        <f t="shared" si="11"/>
        <v>-13921.06692824114</v>
      </c>
    </row>
    <row r="58" spans="1:6" hidden="1" x14ac:dyDescent="0.2">
      <c r="A58" s="177">
        <v>45658</v>
      </c>
      <c r="B58" s="178">
        <v>30</v>
      </c>
      <c r="C58" s="182"/>
      <c r="D58" s="179">
        <f t="shared" si="9"/>
        <v>173981.48</v>
      </c>
      <c r="E58" s="192">
        <f t="shared" si="10"/>
        <v>160060.41307175887</v>
      </c>
      <c r="F58" s="185">
        <f t="shared" si="11"/>
        <v>-13921.06692824114</v>
      </c>
    </row>
    <row r="59" spans="1:6" hidden="1" x14ac:dyDescent="0.2">
      <c r="A59" s="177">
        <v>45689</v>
      </c>
      <c r="B59" s="178">
        <v>30</v>
      </c>
      <c r="C59" s="182"/>
      <c r="D59" s="179">
        <f t="shared" si="9"/>
        <v>173981.48</v>
      </c>
      <c r="E59" s="192">
        <f t="shared" si="10"/>
        <v>160060.41307175887</v>
      </c>
      <c r="F59" s="185">
        <f t="shared" si="11"/>
        <v>-13921.06692824114</v>
      </c>
    </row>
    <row r="60" spans="1:6" hidden="1" x14ac:dyDescent="0.2">
      <c r="A60" s="177">
        <v>45717</v>
      </c>
      <c r="B60" s="178">
        <v>30</v>
      </c>
      <c r="C60" s="182"/>
      <c r="D60" s="179">
        <f t="shared" si="9"/>
        <v>173981.48</v>
      </c>
      <c r="E60" s="192">
        <f t="shared" si="10"/>
        <v>160060.41307175887</v>
      </c>
      <c r="F60" s="185">
        <f t="shared" si="11"/>
        <v>-13921.06692824114</v>
      </c>
    </row>
    <row r="61" spans="1:6" hidden="1" x14ac:dyDescent="0.2">
      <c r="A61" s="177">
        <v>45748</v>
      </c>
      <c r="B61" s="178">
        <v>30</v>
      </c>
      <c r="C61" s="182"/>
      <c r="D61" s="179">
        <f t="shared" si="9"/>
        <v>173981.48</v>
      </c>
      <c r="E61" s="192">
        <f t="shared" si="10"/>
        <v>160060.41307175887</v>
      </c>
      <c r="F61" s="185">
        <f t="shared" si="11"/>
        <v>-13921.06692824114</v>
      </c>
    </row>
    <row r="62" spans="1:6" hidden="1" x14ac:dyDescent="0.2">
      <c r="A62" s="177">
        <v>45778</v>
      </c>
      <c r="B62" s="178">
        <v>30</v>
      </c>
      <c r="C62" s="182"/>
      <c r="D62" s="179">
        <f t="shared" si="9"/>
        <v>173981.48</v>
      </c>
      <c r="E62" s="192">
        <f t="shared" si="10"/>
        <v>160060.41307175887</v>
      </c>
      <c r="F62" s="185">
        <f t="shared" si="11"/>
        <v>-13921.06692824114</v>
      </c>
    </row>
    <row r="63" spans="1:6" hidden="1" x14ac:dyDescent="0.2">
      <c r="A63" s="177">
        <v>45809</v>
      </c>
      <c r="B63" s="178">
        <v>30</v>
      </c>
      <c r="C63" s="182"/>
      <c r="D63" s="179">
        <f t="shared" si="9"/>
        <v>173981.48</v>
      </c>
      <c r="E63" s="192">
        <f t="shared" si="10"/>
        <v>160060.41307175887</v>
      </c>
      <c r="F63" s="185">
        <f t="shared" si="11"/>
        <v>-13921.06692824114</v>
      </c>
    </row>
    <row r="64" spans="1:6" hidden="1" x14ac:dyDescent="0.2">
      <c r="A64" s="177">
        <v>45839</v>
      </c>
      <c r="B64" s="178">
        <v>30</v>
      </c>
      <c r="D64" s="179">
        <f t="shared" si="9"/>
        <v>173981.48</v>
      </c>
      <c r="E64" s="192">
        <f t="shared" si="10"/>
        <v>160060.41307175887</v>
      </c>
      <c r="F64" s="185">
        <f t="shared" si="11"/>
        <v>-13921.06692824114</v>
      </c>
    </row>
    <row r="65" spans="1:6" hidden="1" x14ac:dyDescent="0.2">
      <c r="A65" s="177">
        <v>45870</v>
      </c>
      <c r="B65" s="178">
        <v>30</v>
      </c>
      <c r="D65" s="179">
        <f t="shared" si="9"/>
        <v>173981.48</v>
      </c>
      <c r="E65" s="192">
        <f t="shared" si="10"/>
        <v>160060.41307175887</v>
      </c>
      <c r="F65" s="185">
        <f t="shared" si="11"/>
        <v>-13921.06692824114</v>
      </c>
    </row>
    <row r="66" spans="1:6" hidden="1" x14ac:dyDescent="0.2">
      <c r="A66" s="177">
        <v>45901</v>
      </c>
      <c r="B66" s="178">
        <v>30</v>
      </c>
      <c r="D66" s="179">
        <f t="shared" si="9"/>
        <v>173981.48</v>
      </c>
      <c r="E66" s="192">
        <f t="shared" si="10"/>
        <v>160060.41307175887</v>
      </c>
      <c r="F66" s="185">
        <f t="shared" si="11"/>
        <v>-13921.06692824114</v>
      </c>
    </row>
    <row r="67" spans="1:6" hidden="1" x14ac:dyDescent="0.2">
      <c r="A67" s="177">
        <v>45931</v>
      </c>
      <c r="B67" s="178">
        <v>30</v>
      </c>
      <c r="D67" s="179">
        <f t="shared" si="9"/>
        <v>173981.48</v>
      </c>
      <c r="E67" s="192">
        <f t="shared" si="10"/>
        <v>160060.41307175887</v>
      </c>
      <c r="F67" s="185">
        <f t="shared" si="11"/>
        <v>-13921.06692824114</v>
      </c>
    </row>
    <row r="68" spans="1:6" hidden="1" x14ac:dyDescent="0.2">
      <c r="A68" s="177">
        <v>45962</v>
      </c>
      <c r="B68" s="178">
        <v>30</v>
      </c>
      <c r="D68" s="179">
        <f t="shared" si="9"/>
        <v>173981.48</v>
      </c>
      <c r="E68" s="192">
        <f t="shared" si="10"/>
        <v>160060.41307175887</v>
      </c>
      <c r="F68" s="185">
        <f t="shared" si="11"/>
        <v>-13921.06692824114</v>
      </c>
    </row>
    <row r="69" spans="1:6" hidden="1" x14ac:dyDescent="0.2">
      <c r="A69" s="177">
        <v>45992</v>
      </c>
      <c r="B69" s="178">
        <v>30</v>
      </c>
      <c r="D69" s="179">
        <f t="shared" si="9"/>
        <v>173981.48</v>
      </c>
      <c r="E69" s="192">
        <f t="shared" si="10"/>
        <v>160060.41307175887</v>
      </c>
      <c r="F69" s="185">
        <f t="shared" si="11"/>
        <v>-13921.06692824114</v>
      </c>
    </row>
    <row r="70" spans="1:6" hidden="1" x14ac:dyDescent="0.2">
      <c r="A70" s="177">
        <v>46023</v>
      </c>
      <c r="B70" s="178">
        <v>30</v>
      </c>
      <c r="D70" s="179">
        <f t="shared" si="9"/>
        <v>173981.48</v>
      </c>
      <c r="E70" s="192">
        <f t="shared" si="10"/>
        <v>160060.41307175887</v>
      </c>
      <c r="F70" s="185">
        <f t="shared" si="11"/>
        <v>-13921.06692824114</v>
      </c>
    </row>
    <row r="71" spans="1:6" hidden="1" x14ac:dyDescent="0.2">
      <c r="A71" s="177">
        <v>46054</v>
      </c>
      <c r="B71" s="178">
        <v>30</v>
      </c>
      <c r="D71" s="179">
        <f t="shared" si="9"/>
        <v>173981.48</v>
      </c>
      <c r="E71" s="192">
        <f t="shared" si="10"/>
        <v>160060.41307175887</v>
      </c>
      <c r="F71" s="185">
        <f t="shared" si="11"/>
        <v>-13921.06692824114</v>
      </c>
    </row>
    <row r="72" spans="1:6" hidden="1" x14ac:dyDescent="0.2">
      <c r="A72" s="177">
        <v>46082</v>
      </c>
      <c r="B72" s="178">
        <v>30</v>
      </c>
      <c r="D72" s="179">
        <f t="shared" si="9"/>
        <v>173981.48</v>
      </c>
      <c r="E72" s="192">
        <f t="shared" si="10"/>
        <v>160060.41307175887</v>
      </c>
      <c r="F72" s="185">
        <f t="shared" si="11"/>
        <v>-13921.06692824114</v>
      </c>
    </row>
    <row r="73" spans="1:6" hidden="1" x14ac:dyDescent="0.2">
      <c r="A73" s="177">
        <v>46113</v>
      </c>
      <c r="B73" s="178">
        <v>29</v>
      </c>
      <c r="D73" s="179">
        <f t="shared" si="9"/>
        <v>168182.09733333334</v>
      </c>
      <c r="E73" s="192">
        <f t="shared" si="10"/>
        <v>154725.0659693669</v>
      </c>
      <c r="F73" s="185">
        <f t="shared" si="11"/>
        <v>-13457.031363966438</v>
      </c>
    </row>
    <row r="74" spans="1:6" ht="15.75" hidden="1" x14ac:dyDescent="0.25">
      <c r="A74" s="225" t="s">
        <v>281</v>
      </c>
      <c r="B74" s="226"/>
      <c r="C74" s="184"/>
      <c r="D74" s="183">
        <f>SUM(D13:D73)</f>
        <v>10331010.745216681</v>
      </c>
      <c r="E74" s="183">
        <f>SUM(E13:E73)</f>
        <v>9774632.1036513019</v>
      </c>
      <c r="F74" s="183">
        <f>SUM(F13:F73)</f>
        <v>-556378.64156537142</v>
      </c>
    </row>
    <row r="75" spans="1:6" hidden="1" x14ac:dyDescent="0.2"/>
    <row r="76" spans="1:6" x14ac:dyDescent="0.2">
      <c r="E76" s="174"/>
    </row>
  </sheetData>
  <mergeCells count="13">
    <mergeCell ref="A10:B10"/>
    <mergeCell ref="D10:E10"/>
    <mergeCell ref="A11:B11"/>
    <mergeCell ref="D11:E11"/>
    <mergeCell ref="A74:B74"/>
    <mergeCell ref="B5:C5"/>
    <mergeCell ref="B6:C6"/>
    <mergeCell ref="A7:E7"/>
    <mergeCell ref="A8:I8"/>
    <mergeCell ref="A1:K1"/>
    <mergeCell ref="B2:C2"/>
    <mergeCell ref="B3:C3"/>
    <mergeCell ref="B4:C4"/>
  </mergeCells>
  <printOptions horizontalCentered="1" verticalCentered="1"/>
  <pageMargins left="0.43307086614173229" right="0.31496062992125984" top="0.31496062992125984" bottom="0.31496062992125984" header="0.31496062992125984" footer="0.31496062992125984"/>
  <pageSetup paperSize="9" scale="47" orientation="portrait" r:id="rId1"/>
  <rowBreaks count="1" manualBreakCount="1">
    <brk id="8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3"/>
  <sheetViews>
    <sheetView view="pageBreakPreview" topLeftCell="A8" zoomScale="80" zoomScaleNormal="100" zoomScaleSheetLayoutView="80" workbookViewId="0">
      <selection activeCell="F11" sqref="F11"/>
    </sheetView>
  </sheetViews>
  <sheetFormatPr defaultRowHeight="15" x14ac:dyDescent="0.25"/>
  <cols>
    <col min="1" max="1" width="14" customWidth="1"/>
    <col min="2" max="2" width="18" customWidth="1"/>
    <col min="3" max="3" width="35.7109375" customWidth="1"/>
    <col min="4" max="4" width="9.42578125" customWidth="1"/>
    <col min="5" max="5" width="10.5703125" customWidth="1"/>
    <col min="6" max="6" width="12.28515625" customWidth="1"/>
    <col min="7" max="7" width="14.7109375" customWidth="1"/>
    <col min="8" max="8" width="32.28515625" customWidth="1"/>
    <col min="257" max="257" width="7" bestFit="1" customWidth="1"/>
    <col min="258" max="258" width="44" bestFit="1" customWidth="1"/>
    <col min="259" max="259" width="9.42578125" bestFit="1" customWidth="1"/>
    <col min="260" max="260" width="13.7109375" bestFit="1" customWidth="1"/>
    <col min="261" max="261" width="16.85546875" bestFit="1" customWidth="1"/>
    <col min="263" max="263" width="25.7109375" bestFit="1" customWidth="1"/>
    <col min="264" max="264" width="12.5703125" bestFit="1" customWidth="1"/>
    <col min="513" max="513" width="7" bestFit="1" customWidth="1"/>
    <col min="514" max="514" width="44" bestFit="1" customWidth="1"/>
    <col min="515" max="515" width="9.42578125" bestFit="1" customWidth="1"/>
    <col min="516" max="516" width="13.7109375" bestFit="1" customWidth="1"/>
    <col min="517" max="517" width="16.85546875" bestFit="1" customWidth="1"/>
    <col min="519" max="519" width="25.7109375" bestFit="1" customWidth="1"/>
    <col min="520" max="520" width="12.5703125" bestFit="1" customWidth="1"/>
    <col min="769" max="769" width="7" bestFit="1" customWidth="1"/>
    <col min="770" max="770" width="44" bestFit="1" customWidth="1"/>
    <col min="771" max="771" width="9.42578125" bestFit="1" customWidth="1"/>
    <col min="772" max="772" width="13.7109375" bestFit="1" customWidth="1"/>
    <col min="773" max="773" width="16.85546875" bestFit="1" customWidth="1"/>
    <col min="775" max="775" width="25.7109375" bestFit="1" customWidth="1"/>
    <col min="776" max="776" width="12.5703125" bestFit="1" customWidth="1"/>
    <col min="1025" max="1025" width="7" bestFit="1" customWidth="1"/>
    <col min="1026" max="1026" width="44" bestFit="1" customWidth="1"/>
    <col min="1027" max="1027" width="9.42578125" bestFit="1" customWidth="1"/>
    <col min="1028" max="1028" width="13.7109375" bestFit="1" customWidth="1"/>
    <col min="1029" max="1029" width="16.85546875" bestFit="1" customWidth="1"/>
    <col min="1031" max="1031" width="25.7109375" bestFit="1" customWidth="1"/>
    <col min="1032" max="1032" width="12.5703125" bestFit="1" customWidth="1"/>
    <col min="1281" max="1281" width="7" bestFit="1" customWidth="1"/>
    <col min="1282" max="1282" width="44" bestFit="1" customWidth="1"/>
    <col min="1283" max="1283" width="9.42578125" bestFit="1" customWidth="1"/>
    <col min="1284" max="1284" width="13.7109375" bestFit="1" customWidth="1"/>
    <col min="1285" max="1285" width="16.85546875" bestFit="1" customWidth="1"/>
    <col min="1287" max="1287" width="25.7109375" bestFit="1" customWidth="1"/>
    <col min="1288" max="1288" width="12.5703125" bestFit="1" customWidth="1"/>
    <col min="1537" max="1537" width="7" bestFit="1" customWidth="1"/>
    <col min="1538" max="1538" width="44" bestFit="1" customWidth="1"/>
    <col min="1539" max="1539" width="9.42578125" bestFit="1" customWidth="1"/>
    <col min="1540" max="1540" width="13.7109375" bestFit="1" customWidth="1"/>
    <col min="1541" max="1541" width="16.85546875" bestFit="1" customWidth="1"/>
    <col min="1543" max="1543" width="25.7109375" bestFit="1" customWidth="1"/>
    <col min="1544" max="1544" width="12.5703125" bestFit="1" customWidth="1"/>
    <col min="1793" max="1793" width="7" bestFit="1" customWidth="1"/>
    <col min="1794" max="1794" width="44" bestFit="1" customWidth="1"/>
    <col min="1795" max="1795" width="9.42578125" bestFit="1" customWidth="1"/>
    <col min="1796" max="1796" width="13.7109375" bestFit="1" customWidth="1"/>
    <col min="1797" max="1797" width="16.85546875" bestFit="1" customWidth="1"/>
    <col min="1799" max="1799" width="25.7109375" bestFit="1" customWidth="1"/>
    <col min="1800" max="1800" width="12.5703125" bestFit="1" customWidth="1"/>
    <col min="2049" max="2049" width="7" bestFit="1" customWidth="1"/>
    <col min="2050" max="2050" width="44" bestFit="1" customWidth="1"/>
    <col min="2051" max="2051" width="9.42578125" bestFit="1" customWidth="1"/>
    <col min="2052" max="2052" width="13.7109375" bestFit="1" customWidth="1"/>
    <col min="2053" max="2053" width="16.85546875" bestFit="1" customWidth="1"/>
    <col min="2055" max="2055" width="25.7109375" bestFit="1" customWidth="1"/>
    <col min="2056" max="2056" width="12.5703125" bestFit="1" customWidth="1"/>
    <col min="2305" max="2305" width="7" bestFit="1" customWidth="1"/>
    <col min="2306" max="2306" width="44" bestFit="1" customWidth="1"/>
    <col min="2307" max="2307" width="9.42578125" bestFit="1" customWidth="1"/>
    <col min="2308" max="2308" width="13.7109375" bestFit="1" customWidth="1"/>
    <col min="2309" max="2309" width="16.85546875" bestFit="1" customWidth="1"/>
    <col min="2311" max="2311" width="25.7109375" bestFit="1" customWidth="1"/>
    <col min="2312" max="2312" width="12.5703125" bestFit="1" customWidth="1"/>
    <col min="2561" max="2561" width="7" bestFit="1" customWidth="1"/>
    <col min="2562" max="2562" width="44" bestFit="1" customWidth="1"/>
    <col min="2563" max="2563" width="9.42578125" bestFit="1" customWidth="1"/>
    <col min="2564" max="2564" width="13.7109375" bestFit="1" customWidth="1"/>
    <col min="2565" max="2565" width="16.85546875" bestFit="1" customWidth="1"/>
    <col min="2567" max="2567" width="25.7109375" bestFit="1" customWidth="1"/>
    <col min="2568" max="2568" width="12.5703125" bestFit="1" customWidth="1"/>
    <col min="2817" max="2817" width="7" bestFit="1" customWidth="1"/>
    <col min="2818" max="2818" width="44" bestFit="1" customWidth="1"/>
    <col min="2819" max="2819" width="9.42578125" bestFit="1" customWidth="1"/>
    <col min="2820" max="2820" width="13.7109375" bestFit="1" customWidth="1"/>
    <col min="2821" max="2821" width="16.85546875" bestFit="1" customWidth="1"/>
    <col min="2823" max="2823" width="25.7109375" bestFit="1" customWidth="1"/>
    <col min="2824" max="2824" width="12.5703125" bestFit="1" customWidth="1"/>
    <col min="3073" max="3073" width="7" bestFit="1" customWidth="1"/>
    <col min="3074" max="3074" width="44" bestFit="1" customWidth="1"/>
    <col min="3075" max="3075" width="9.42578125" bestFit="1" customWidth="1"/>
    <col min="3076" max="3076" width="13.7109375" bestFit="1" customWidth="1"/>
    <col min="3077" max="3077" width="16.85546875" bestFit="1" customWidth="1"/>
    <col min="3079" max="3079" width="25.7109375" bestFit="1" customWidth="1"/>
    <col min="3080" max="3080" width="12.5703125" bestFit="1" customWidth="1"/>
    <col min="3329" max="3329" width="7" bestFit="1" customWidth="1"/>
    <col min="3330" max="3330" width="44" bestFit="1" customWidth="1"/>
    <col min="3331" max="3331" width="9.42578125" bestFit="1" customWidth="1"/>
    <col min="3332" max="3332" width="13.7109375" bestFit="1" customWidth="1"/>
    <col min="3333" max="3333" width="16.85546875" bestFit="1" customWidth="1"/>
    <col min="3335" max="3335" width="25.7109375" bestFit="1" customWidth="1"/>
    <col min="3336" max="3336" width="12.5703125" bestFit="1" customWidth="1"/>
    <col min="3585" max="3585" width="7" bestFit="1" customWidth="1"/>
    <col min="3586" max="3586" width="44" bestFit="1" customWidth="1"/>
    <col min="3587" max="3587" width="9.42578125" bestFit="1" customWidth="1"/>
    <col min="3588" max="3588" width="13.7109375" bestFit="1" customWidth="1"/>
    <col min="3589" max="3589" width="16.85546875" bestFit="1" customWidth="1"/>
    <col min="3591" max="3591" width="25.7109375" bestFit="1" customWidth="1"/>
    <col min="3592" max="3592" width="12.5703125" bestFit="1" customWidth="1"/>
    <col min="3841" max="3841" width="7" bestFit="1" customWidth="1"/>
    <col min="3842" max="3842" width="44" bestFit="1" customWidth="1"/>
    <col min="3843" max="3843" width="9.42578125" bestFit="1" customWidth="1"/>
    <col min="3844" max="3844" width="13.7109375" bestFit="1" customWidth="1"/>
    <col min="3845" max="3845" width="16.85546875" bestFit="1" customWidth="1"/>
    <col min="3847" max="3847" width="25.7109375" bestFit="1" customWidth="1"/>
    <col min="3848" max="3848" width="12.5703125" bestFit="1" customWidth="1"/>
    <col min="4097" max="4097" width="7" bestFit="1" customWidth="1"/>
    <col min="4098" max="4098" width="44" bestFit="1" customWidth="1"/>
    <col min="4099" max="4099" width="9.42578125" bestFit="1" customWidth="1"/>
    <col min="4100" max="4100" width="13.7109375" bestFit="1" customWidth="1"/>
    <col min="4101" max="4101" width="16.85546875" bestFit="1" customWidth="1"/>
    <col min="4103" max="4103" width="25.7109375" bestFit="1" customWidth="1"/>
    <col min="4104" max="4104" width="12.5703125" bestFit="1" customWidth="1"/>
    <col min="4353" max="4353" width="7" bestFit="1" customWidth="1"/>
    <col min="4354" max="4354" width="44" bestFit="1" customWidth="1"/>
    <col min="4355" max="4355" width="9.42578125" bestFit="1" customWidth="1"/>
    <col min="4356" max="4356" width="13.7109375" bestFit="1" customWidth="1"/>
    <col min="4357" max="4357" width="16.85546875" bestFit="1" customWidth="1"/>
    <col min="4359" max="4359" width="25.7109375" bestFit="1" customWidth="1"/>
    <col min="4360" max="4360" width="12.5703125" bestFit="1" customWidth="1"/>
    <col min="4609" max="4609" width="7" bestFit="1" customWidth="1"/>
    <col min="4610" max="4610" width="44" bestFit="1" customWidth="1"/>
    <col min="4611" max="4611" width="9.42578125" bestFit="1" customWidth="1"/>
    <col min="4612" max="4612" width="13.7109375" bestFit="1" customWidth="1"/>
    <col min="4613" max="4613" width="16.85546875" bestFit="1" customWidth="1"/>
    <col min="4615" max="4615" width="25.7109375" bestFit="1" customWidth="1"/>
    <col min="4616" max="4616" width="12.5703125" bestFit="1" customWidth="1"/>
    <col min="4865" max="4865" width="7" bestFit="1" customWidth="1"/>
    <col min="4866" max="4866" width="44" bestFit="1" customWidth="1"/>
    <col min="4867" max="4867" width="9.42578125" bestFit="1" customWidth="1"/>
    <col min="4868" max="4868" width="13.7109375" bestFit="1" customWidth="1"/>
    <col min="4869" max="4869" width="16.85546875" bestFit="1" customWidth="1"/>
    <col min="4871" max="4871" width="25.7109375" bestFit="1" customWidth="1"/>
    <col min="4872" max="4872" width="12.5703125" bestFit="1" customWidth="1"/>
    <col min="5121" max="5121" width="7" bestFit="1" customWidth="1"/>
    <col min="5122" max="5122" width="44" bestFit="1" customWidth="1"/>
    <col min="5123" max="5123" width="9.42578125" bestFit="1" customWidth="1"/>
    <col min="5124" max="5124" width="13.7109375" bestFit="1" customWidth="1"/>
    <col min="5125" max="5125" width="16.85546875" bestFit="1" customWidth="1"/>
    <col min="5127" max="5127" width="25.7109375" bestFit="1" customWidth="1"/>
    <col min="5128" max="5128" width="12.5703125" bestFit="1" customWidth="1"/>
    <col min="5377" max="5377" width="7" bestFit="1" customWidth="1"/>
    <col min="5378" max="5378" width="44" bestFit="1" customWidth="1"/>
    <col min="5379" max="5379" width="9.42578125" bestFit="1" customWidth="1"/>
    <col min="5380" max="5380" width="13.7109375" bestFit="1" customWidth="1"/>
    <col min="5381" max="5381" width="16.85546875" bestFit="1" customWidth="1"/>
    <col min="5383" max="5383" width="25.7109375" bestFit="1" customWidth="1"/>
    <col min="5384" max="5384" width="12.5703125" bestFit="1" customWidth="1"/>
    <col min="5633" max="5633" width="7" bestFit="1" customWidth="1"/>
    <col min="5634" max="5634" width="44" bestFit="1" customWidth="1"/>
    <col min="5635" max="5635" width="9.42578125" bestFit="1" customWidth="1"/>
    <col min="5636" max="5636" width="13.7109375" bestFit="1" customWidth="1"/>
    <col min="5637" max="5637" width="16.85546875" bestFit="1" customWidth="1"/>
    <col min="5639" max="5639" width="25.7109375" bestFit="1" customWidth="1"/>
    <col min="5640" max="5640" width="12.5703125" bestFit="1" customWidth="1"/>
    <col min="5889" max="5889" width="7" bestFit="1" customWidth="1"/>
    <col min="5890" max="5890" width="44" bestFit="1" customWidth="1"/>
    <col min="5891" max="5891" width="9.42578125" bestFit="1" customWidth="1"/>
    <col min="5892" max="5892" width="13.7109375" bestFit="1" customWidth="1"/>
    <col min="5893" max="5893" width="16.85546875" bestFit="1" customWidth="1"/>
    <col min="5895" max="5895" width="25.7109375" bestFit="1" customWidth="1"/>
    <col min="5896" max="5896" width="12.5703125" bestFit="1" customWidth="1"/>
    <col min="6145" max="6145" width="7" bestFit="1" customWidth="1"/>
    <col min="6146" max="6146" width="44" bestFit="1" customWidth="1"/>
    <col min="6147" max="6147" width="9.42578125" bestFit="1" customWidth="1"/>
    <col min="6148" max="6148" width="13.7109375" bestFit="1" customWidth="1"/>
    <col min="6149" max="6149" width="16.85546875" bestFit="1" customWidth="1"/>
    <col min="6151" max="6151" width="25.7109375" bestFit="1" customWidth="1"/>
    <col min="6152" max="6152" width="12.5703125" bestFit="1" customWidth="1"/>
    <col min="6401" max="6401" width="7" bestFit="1" customWidth="1"/>
    <col min="6402" max="6402" width="44" bestFit="1" customWidth="1"/>
    <col min="6403" max="6403" width="9.42578125" bestFit="1" customWidth="1"/>
    <col min="6404" max="6404" width="13.7109375" bestFit="1" customWidth="1"/>
    <col min="6405" max="6405" width="16.85546875" bestFit="1" customWidth="1"/>
    <col min="6407" max="6407" width="25.7109375" bestFit="1" customWidth="1"/>
    <col min="6408" max="6408" width="12.5703125" bestFit="1" customWidth="1"/>
    <col min="6657" max="6657" width="7" bestFit="1" customWidth="1"/>
    <col min="6658" max="6658" width="44" bestFit="1" customWidth="1"/>
    <col min="6659" max="6659" width="9.42578125" bestFit="1" customWidth="1"/>
    <col min="6660" max="6660" width="13.7109375" bestFit="1" customWidth="1"/>
    <col min="6661" max="6661" width="16.85546875" bestFit="1" customWidth="1"/>
    <col min="6663" max="6663" width="25.7109375" bestFit="1" customWidth="1"/>
    <col min="6664" max="6664" width="12.5703125" bestFit="1" customWidth="1"/>
    <col min="6913" max="6913" width="7" bestFit="1" customWidth="1"/>
    <col min="6914" max="6914" width="44" bestFit="1" customWidth="1"/>
    <col min="6915" max="6915" width="9.42578125" bestFit="1" customWidth="1"/>
    <col min="6916" max="6916" width="13.7109375" bestFit="1" customWidth="1"/>
    <col min="6917" max="6917" width="16.85546875" bestFit="1" customWidth="1"/>
    <col min="6919" max="6919" width="25.7109375" bestFit="1" customWidth="1"/>
    <col min="6920" max="6920" width="12.5703125" bestFit="1" customWidth="1"/>
    <col min="7169" max="7169" width="7" bestFit="1" customWidth="1"/>
    <col min="7170" max="7170" width="44" bestFit="1" customWidth="1"/>
    <col min="7171" max="7171" width="9.42578125" bestFit="1" customWidth="1"/>
    <col min="7172" max="7172" width="13.7109375" bestFit="1" customWidth="1"/>
    <col min="7173" max="7173" width="16.85546875" bestFit="1" customWidth="1"/>
    <col min="7175" max="7175" width="25.7109375" bestFit="1" customWidth="1"/>
    <col min="7176" max="7176" width="12.5703125" bestFit="1" customWidth="1"/>
    <col min="7425" max="7425" width="7" bestFit="1" customWidth="1"/>
    <col min="7426" max="7426" width="44" bestFit="1" customWidth="1"/>
    <col min="7427" max="7427" width="9.42578125" bestFit="1" customWidth="1"/>
    <col min="7428" max="7428" width="13.7109375" bestFit="1" customWidth="1"/>
    <col min="7429" max="7429" width="16.85546875" bestFit="1" customWidth="1"/>
    <col min="7431" max="7431" width="25.7109375" bestFit="1" customWidth="1"/>
    <col min="7432" max="7432" width="12.5703125" bestFit="1" customWidth="1"/>
    <col min="7681" max="7681" width="7" bestFit="1" customWidth="1"/>
    <col min="7682" max="7682" width="44" bestFit="1" customWidth="1"/>
    <col min="7683" max="7683" width="9.42578125" bestFit="1" customWidth="1"/>
    <col min="7684" max="7684" width="13.7109375" bestFit="1" customWidth="1"/>
    <col min="7685" max="7685" width="16.85546875" bestFit="1" customWidth="1"/>
    <col min="7687" max="7687" width="25.7109375" bestFit="1" customWidth="1"/>
    <col min="7688" max="7688" width="12.5703125" bestFit="1" customWidth="1"/>
    <col min="7937" max="7937" width="7" bestFit="1" customWidth="1"/>
    <col min="7938" max="7938" width="44" bestFit="1" customWidth="1"/>
    <col min="7939" max="7939" width="9.42578125" bestFit="1" customWidth="1"/>
    <col min="7940" max="7940" width="13.7109375" bestFit="1" customWidth="1"/>
    <col min="7941" max="7941" width="16.85546875" bestFit="1" customWidth="1"/>
    <col min="7943" max="7943" width="25.7109375" bestFit="1" customWidth="1"/>
    <col min="7944" max="7944" width="12.5703125" bestFit="1" customWidth="1"/>
    <col min="8193" max="8193" width="7" bestFit="1" customWidth="1"/>
    <col min="8194" max="8194" width="44" bestFit="1" customWidth="1"/>
    <col min="8195" max="8195" width="9.42578125" bestFit="1" customWidth="1"/>
    <col min="8196" max="8196" width="13.7109375" bestFit="1" customWidth="1"/>
    <col min="8197" max="8197" width="16.85546875" bestFit="1" customWidth="1"/>
    <col min="8199" max="8199" width="25.7109375" bestFit="1" customWidth="1"/>
    <col min="8200" max="8200" width="12.5703125" bestFit="1" customWidth="1"/>
    <col min="8449" max="8449" width="7" bestFit="1" customWidth="1"/>
    <col min="8450" max="8450" width="44" bestFit="1" customWidth="1"/>
    <col min="8451" max="8451" width="9.42578125" bestFit="1" customWidth="1"/>
    <col min="8452" max="8452" width="13.7109375" bestFit="1" customWidth="1"/>
    <col min="8453" max="8453" width="16.85546875" bestFit="1" customWidth="1"/>
    <col min="8455" max="8455" width="25.7109375" bestFit="1" customWidth="1"/>
    <col min="8456" max="8456" width="12.5703125" bestFit="1" customWidth="1"/>
    <col min="8705" max="8705" width="7" bestFit="1" customWidth="1"/>
    <col min="8706" max="8706" width="44" bestFit="1" customWidth="1"/>
    <col min="8707" max="8707" width="9.42578125" bestFit="1" customWidth="1"/>
    <col min="8708" max="8708" width="13.7109375" bestFit="1" customWidth="1"/>
    <col min="8709" max="8709" width="16.85546875" bestFit="1" customWidth="1"/>
    <col min="8711" max="8711" width="25.7109375" bestFit="1" customWidth="1"/>
    <col min="8712" max="8712" width="12.5703125" bestFit="1" customWidth="1"/>
    <col min="8961" max="8961" width="7" bestFit="1" customWidth="1"/>
    <col min="8962" max="8962" width="44" bestFit="1" customWidth="1"/>
    <col min="8963" max="8963" width="9.42578125" bestFit="1" customWidth="1"/>
    <col min="8964" max="8964" width="13.7109375" bestFit="1" customWidth="1"/>
    <col min="8965" max="8965" width="16.85546875" bestFit="1" customWidth="1"/>
    <col min="8967" max="8967" width="25.7109375" bestFit="1" customWidth="1"/>
    <col min="8968" max="8968" width="12.5703125" bestFit="1" customWidth="1"/>
    <col min="9217" max="9217" width="7" bestFit="1" customWidth="1"/>
    <col min="9218" max="9218" width="44" bestFit="1" customWidth="1"/>
    <col min="9219" max="9219" width="9.42578125" bestFit="1" customWidth="1"/>
    <col min="9220" max="9220" width="13.7109375" bestFit="1" customWidth="1"/>
    <col min="9221" max="9221" width="16.85546875" bestFit="1" customWidth="1"/>
    <col min="9223" max="9223" width="25.7109375" bestFit="1" customWidth="1"/>
    <col min="9224" max="9224" width="12.5703125" bestFit="1" customWidth="1"/>
    <col min="9473" max="9473" width="7" bestFit="1" customWidth="1"/>
    <col min="9474" max="9474" width="44" bestFit="1" customWidth="1"/>
    <col min="9475" max="9475" width="9.42578125" bestFit="1" customWidth="1"/>
    <col min="9476" max="9476" width="13.7109375" bestFit="1" customWidth="1"/>
    <col min="9477" max="9477" width="16.85546875" bestFit="1" customWidth="1"/>
    <col min="9479" max="9479" width="25.7109375" bestFit="1" customWidth="1"/>
    <col min="9480" max="9480" width="12.5703125" bestFit="1" customWidth="1"/>
    <col min="9729" max="9729" width="7" bestFit="1" customWidth="1"/>
    <col min="9730" max="9730" width="44" bestFit="1" customWidth="1"/>
    <col min="9731" max="9731" width="9.42578125" bestFit="1" customWidth="1"/>
    <col min="9732" max="9732" width="13.7109375" bestFit="1" customWidth="1"/>
    <col min="9733" max="9733" width="16.85546875" bestFit="1" customWidth="1"/>
    <col min="9735" max="9735" width="25.7109375" bestFit="1" customWidth="1"/>
    <col min="9736" max="9736" width="12.5703125" bestFit="1" customWidth="1"/>
    <col min="9985" max="9985" width="7" bestFit="1" customWidth="1"/>
    <col min="9986" max="9986" width="44" bestFit="1" customWidth="1"/>
    <col min="9987" max="9987" width="9.42578125" bestFit="1" customWidth="1"/>
    <col min="9988" max="9988" width="13.7109375" bestFit="1" customWidth="1"/>
    <col min="9989" max="9989" width="16.85546875" bestFit="1" customWidth="1"/>
    <col min="9991" max="9991" width="25.7109375" bestFit="1" customWidth="1"/>
    <col min="9992" max="9992" width="12.5703125" bestFit="1" customWidth="1"/>
    <col min="10241" max="10241" width="7" bestFit="1" customWidth="1"/>
    <col min="10242" max="10242" width="44" bestFit="1" customWidth="1"/>
    <col min="10243" max="10243" width="9.42578125" bestFit="1" customWidth="1"/>
    <col min="10244" max="10244" width="13.7109375" bestFit="1" customWidth="1"/>
    <col min="10245" max="10245" width="16.85546875" bestFit="1" customWidth="1"/>
    <col min="10247" max="10247" width="25.7109375" bestFit="1" customWidth="1"/>
    <col min="10248" max="10248" width="12.5703125" bestFit="1" customWidth="1"/>
    <col min="10497" max="10497" width="7" bestFit="1" customWidth="1"/>
    <col min="10498" max="10498" width="44" bestFit="1" customWidth="1"/>
    <col min="10499" max="10499" width="9.42578125" bestFit="1" customWidth="1"/>
    <col min="10500" max="10500" width="13.7109375" bestFit="1" customWidth="1"/>
    <col min="10501" max="10501" width="16.85546875" bestFit="1" customWidth="1"/>
    <col min="10503" max="10503" width="25.7109375" bestFit="1" customWidth="1"/>
    <col min="10504" max="10504" width="12.5703125" bestFit="1" customWidth="1"/>
    <col min="10753" max="10753" width="7" bestFit="1" customWidth="1"/>
    <col min="10754" max="10754" width="44" bestFit="1" customWidth="1"/>
    <col min="10755" max="10755" width="9.42578125" bestFit="1" customWidth="1"/>
    <col min="10756" max="10756" width="13.7109375" bestFit="1" customWidth="1"/>
    <col min="10757" max="10757" width="16.85546875" bestFit="1" customWidth="1"/>
    <col min="10759" max="10759" width="25.7109375" bestFit="1" customWidth="1"/>
    <col min="10760" max="10760" width="12.5703125" bestFit="1" customWidth="1"/>
    <col min="11009" max="11009" width="7" bestFit="1" customWidth="1"/>
    <col min="11010" max="11010" width="44" bestFit="1" customWidth="1"/>
    <col min="11011" max="11011" width="9.42578125" bestFit="1" customWidth="1"/>
    <col min="11012" max="11012" width="13.7109375" bestFit="1" customWidth="1"/>
    <col min="11013" max="11013" width="16.85546875" bestFit="1" customWidth="1"/>
    <col min="11015" max="11015" width="25.7109375" bestFit="1" customWidth="1"/>
    <col min="11016" max="11016" width="12.5703125" bestFit="1" customWidth="1"/>
    <col min="11265" max="11265" width="7" bestFit="1" customWidth="1"/>
    <col min="11266" max="11266" width="44" bestFit="1" customWidth="1"/>
    <col min="11267" max="11267" width="9.42578125" bestFit="1" customWidth="1"/>
    <col min="11268" max="11268" width="13.7109375" bestFit="1" customWidth="1"/>
    <col min="11269" max="11269" width="16.85546875" bestFit="1" customWidth="1"/>
    <col min="11271" max="11271" width="25.7109375" bestFit="1" customWidth="1"/>
    <col min="11272" max="11272" width="12.5703125" bestFit="1" customWidth="1"/>
    <col min="11521" max="11521" width="7" bestFit="1" customWidth="1"/>
    <col min="11522" max="11522" width="44" bestFit="1" customWidth="1"/>
    <col min="11523" max="11523" width="9.42578125" bestFit="1" customWidth="1"/>
    <col min="11524" max="11524" width="13.7109375" bestFit="1" customWidth="1"/>
    <col min="11525" max="11525" width="16.85546875" bestFit="1" customWidth="1"/>
    <col min="11527" max="11527" width="25.7109375" bestFit="1" customWidth="1"/>
    <col min="11528" max="11528" width="12.5703125" bestFit="1" customWidth="1"/>
    <col min="11777" max="11777" width="7" bestFit="1" customWidth="1"/>
    <col min="11778" max="11778" width="44" bestFit="1" customWidth="1"/>
    <col min="11779" max="11779" width="9.42578125" bestFit="1" customWidth="1"/>
    <col min="11780" max="11780" width="13.7109375" bestFit="1" customWidth="1"/>
    <col min="11781" max="11781" width="16.85546875" bestFit="1" customWidth="1"/>
    <col min="11783" max="11783" width="25.7109375" bestFit="1" customWidth="1"/>
    <col min="11784" max="11784" width="12.5703125" bestFit="1" customWidth="1"/>
    <col min="12033" max="12033" width="7" bestFit="1" customWidth="1"/>
    <col min="12034" max="12034" width="44" bestFit="1" customWidth="1"/>
    <col min="12035" max="12035" width="9.42578125" bestFit="1" customWidth="1"/>
    <col min="12036" max="12036" width="13.7109375" bestFit="1" customWidth="1"/>
    <col min="12037" max="12037" width="16.85546875" bestFit="1" customWidth="1"/>
    <col min="12039" max="12039" width="25.7109375" bestFit="1" customWidth="1"/>
    <col min="12040" max="12040" width="12.5703125" bestFit="1" customWidth="1"/>
    <col min="12289" max="12289" width="7" bestFit="1" customWidth="1"/>
    <col min="12290" max="12290" width="44" bestFit="1" customWidth="1"/>
    <col min="12291" max="12291" width="9.42578125" bestFit="1" customWidth="1"/>
    <col min="12292" max="12292" width="13.7109375" bestFit="1" customWidth="1"/>
    <col min="12293" max="12293" width="16.85546875" bestFit="1" customWidth="1"/>
    <col min="12295" max="12295" width="25.7109375" bestFit="1" customWidth="1"/>
    <col min="12296" max="12296" width="12.5703125" bestFit="1" customWidth="1"/>
    <col min="12545" max="12545" width="7" bestFit="1" customWidth="1"/>
    <col min="12546" max="12546" width="44" bestFit="1" customWidth="1"/>
    <col min="12547" max="12547" width="9.42578125" bestFit="1" customWidth="1"/>
    <col min="12548" max="12548" width="13.7109375" bestFit="1" customWidth="1"/>
    <col min="12549" max="12549" width="16.85546875" bestFit="1" customWidth="1"/>
    <col min="12551" max="12551" width="25.7109375" bestFit="1" customWidth="1"/>
    <col min="12552" max="12552" width="12.5703125" bestFit="1" customWidth="1"/>
    <col min="12801" max="12801" width="7" bestFit="1" customWidth="1"/>
    <col min="12802" max="12802" width="44" bestFit="1" customWidth="1"/>
    <col min="12803" max="12803" width="9.42578125" bestFit="1" customWidth="1"/>
    <col min="12804" max="12804" width="13.7109375" bestFit="1" customWidth="1"/>
    <col min="12805" max="12805" width="16.85546875" bestFit="1" customWidth="1"/>
    <col min="12807" max="12807" width="25.7109375" bestFit="1" customWidth="1"/>
    <col min="12808" max="12808" width="12.5703125" bestFit="1" customWidth="1"/>
    <col min="13057" max="13057" width="7" bestFit="1" customWidth="1"/>
    <col min="13058" max="13058" width="44" bestFit="1" customWidth="1"/>
    <col min="13059" max="13059" width="9.42578125" bestFit="1" customWidth="1"/>
    <col min="13060" max="13060" width="13.7109375" bestFit="1" customWidth="1"/>
    <col min="13061" max="13061" width="16.85546875" bestFit="1" customWidth="1"/>
    <col min="13063" max="13063" width="25.7109375" bestFit="1" customWidth="1"/>
    <col min="13064" max="13064" width="12.5703125" bestFit="1" customWidth="1"/>
    <col min="13313" max="13313" width="7" bestFit="1" customWidth="1"/>
    <col min="13314" max="13314" width="44" bestFit="1" customWidth="1"/>
    <col min="13315" max="13315" width="9.42578125" bestFit="1" customWidth="1"/>
    <col min="13316" max="13316" width="13.7109375" bestFit="1" customWidth="1"/>
    <col min="13317" max="13317" width="16.85546875" bestFit="1" customWidth="1"/>
    <col min="13319" max="13319" width="25.7109375" bestFit="1" customWidth="1"/>
    <col min="13320" max="13320" width="12.5703125" bestFit="1" customWidth="1"/>
    <col min="13569" max="13569" width="7" bestFit="1" customWidth="1"/>
    <col min="13570" max="13570" width="44" bestFit="1" customWidth="1"/>
    <col min="13571" max="13571" width="9.42578125" bestFit="1" customWidth="1"/>
    <col min="13572" max="13572" width="13.7109375" bestFit="1" customWidth="1"/>
    <col min="13573" max="13573" width="16.85546875" bestFit="1" customWidth="1"/>
    <col min="13575" max="13575" width="25.7109375" bestFit="1" customWidth="1"/>
    <col min="13576" max="13576" width="12.5703125" bestFit="1" customWidth="1"/>
    <col min="13825" max="13825" width="7" bestFit="1" customWidth="1"/>
    <col min="13826" max="13826" width="44" bestFit="1" customWidth="1"/>
    <col min="13827" max="13827" width="9.42578125" bestFit="1" customWidth="1"/>
    <col min="13828" max="13828" width="13.7109375" bestFit="1" customWidth="1"/>
    <col min="13829" max="13829" width="16.85546875" bestFit="1" customWidth="1"/>
    <col min="13831" max="13831" width="25.7109375" bestFit="1" customWidth="1"/>
    <col min="13832" max="13832" width="12.5703125" bestFit="1" customWidth="1"/>
    <col min="14081" max="14081" width="7" bestFit="1" customWidth="1"/>
    <col min="14082" max="14082" width="44" bestFit="1" customWidth="1"/>
    <col min="14083" max="14083" width="9.42578125" bestFit="1" customWidth="1"/>
    <col min="14084" max="14084" width="13.7109375" bestFit="1" customWidth="1"/>
    <col min="14085" max="14085" width="16.85546875" bestFit="1" customWidth="1"/>
    <col min="14087" max="14087" width="25.7109375" bestFit="1" customWidth="1"/>
    <col min="14088" max="14088" width="12.5703125" bestFit="1" customWidth="1"/>
    <col min="14337" max="14337" width="7" bestFit="1" customWidth="1"/>
    <col min="14338" max="14338" width="44" bestFit="1" customWidth="1"/>
    <col min="14339" max="14339" width="9.42578125" bestFit="1" customWidth="1"/>
    <col min="14340" max="14340" width="13.7109375" bestFit="1" customWidth="1"/>
    <col min="14341" max="14341" width="16.85546875" bestFit="1" customWidth="1"/>
    <col min="14343" max="14343" width="25.7109375" bestFit="1" customWidth="1"/>
    <col min="14344" max="14344" width="12.5703125" bestFit="1" customWidth="1"/>
    <col min="14593" max="14593" width="7" bestFit="1" customWidth="1"/>
    <col min="14594" max="14594" width="44" bestFit="1" customWidth="1"/>
    <col min="14595" max="14595" width="9.42578125" bestFit="1" customWidth="1"/>
    <col min="14596" max="14596" width="13.7109375" bestFit="1" customWidth="1"/>
    <col min="14597" max="14597" width="16.85546875" bestFit="1" customWidth="1"/>
    <col min="14599" max="14599" width="25.7109375" bestFit="1" customWidth="1"/>
    <col min="14600" max="14600" width="12.5703125" bestFit="1" customWidth="1"/>
    <col min="14849" max="14849" width="7" bestFit="1" customWidth="1"/>
    <col min="14850" max="14850" width="44" bestFit="1" customWidth="1"/>
    <col min="14851" max="14851" width="9.42578125" bestFit="1" customWidth="1"/>
    <col min="14852" max="14852" width="13.7109375" bestFit="1" customWidth="1"/>
    <col min="14853" max="14853" width="16.85546875" bestFit="1" customWidth="1"/>
    <col min="14855" max="14855" width="25.7109375" bestFit="1" customWidth="1"/>
    <col min="14856" max="14856" width="12.5703125" bestFit="1" customWidth="1"/>
    <col min="15105" max="15105" width="7" bestFit="1" customWidth="1"/>
    <col min="15106" max="15106" width="44" bestFit="1" customWidth="1"/>
    <col min="15107" max="15107" width="9.42578125" bestFit="1" customWidth="1"/>
    <col min="15108" max="15108" width="13.7109375" bestFit="1" customWidth="1"/>
    <col min="15109" max="15109" width="16.85546875" bestFit="1" customWidth="1"/>
    <col min="15111" max="15111" width="25.7109375" bestFit="1" customWidth="1"/>
    <col min="15112" max="15112" width="12.5703125" bestFit="1" customWidth="1"/>
    <col min="15361" max="15361" width="7" bestFit="1" customWidth="1"/>
    <col min="15362" max="15362" width="44" bestFit="1" customWidth="1"/>
    <col min="15363" max="15363" width="9.42578125" bestFit="1" customWidth="1"/>
    <col min="15364" max="15364" width="13.7109375" bestFit="1" customWidth="1"/>
    <col min="15365" max="15365" width="16.85546875" bestFit="1" customWidth="1"/>
    <col min="15367" max="15367" width="25.7109375" bestFit="1" customWidth="1"/>
    <col min="15368" max="15368" width="12.5703125" bestFit="1" customWidth="1"/>
    <col min="15617" max="15617" width="7" bestFit="1" customWidth="1"/>
    <col min="15618" max="15618" width="44" bestFit="1" customWidth="1"/>
    <col min="15619" max="15619" width="9.42578125" bestFit="1" customWidth="1"/>
    <col min="15620" max="15620" width="13.7109375" bestFit="1" customWidth="1"/>
    <col min="15621" max="15621" width="16.85546875" bestFit="1" customWidth="1"/>
    <col min="15623" max="15623" width="25.7109375" bestFit="1" customWidth="1"/>
    <col min="15624" max="15624" width="12.5703125" bestFit="1" customWidth="1"/>
    <col min="15873" max="15873" width="7" bestFit="1" customWidth="1"/>
    <col min="15874" max="15874" width="44" bestFit="1" customWidth="1"/>
    <col min="15875" max="15875" width="9.42578125" bestFit="1" customWidth="1"/>
    <col min="15876" max="15876" width="13.7109375" bestFit="1" customWidth="1"/>
    <col min="15877" max="15877" width="16.85546875" bestFit="1" customWidth="1"/>
    <col min="15879" max="15879" width="25.7109375" bestFit="1" customWidth="1"/>
    <col min="15880" max="15880" width="12.5703125" bestFit="1" customWidth="1"/>
    <col min="16129" max="16129" width="7" bestFit="1" customWidth="1"/>
    <col min="16130" max="16130" width="44" bestFit="1" customWidth="1"/>
    <col min="16131" max="16131" width="9.42578125" bestFit="1" customWidth="1"/>
    <col min="16132" max="16132" width="13.7109375" bestFit="1" customWidth="1"/>
    <col min="16133" max="16133" width="16.85546875" bestFit="1" customWidth="1"/>
    <col min="16135" max="16135" width="25.7109375" bestFit="1" customWidth="1"/>
    <col min="16136" max="16136" width="12.5703125" bestFit="1" customWidth="1"/>
  </cols>
  <sheetData>
    <row r="1" spans="1:8" ht="18.75" customHeight="1" thickBot="1" x14ac:dyDescent="0.3">
      <c r="A1" s="275"/>
      <c r="B1" s="275"/>
      <c r="C1" s="275"/>
      <c r="D1" s="275"/>
      <c r="E1" s="275"/>
      <c r="F1" s="275"/>
      <c r="G1" s="276"/>
    </row>
    <row r="2" spans="1:8" s="129" customFormat="1" ht="25.5" x14ac:dyDescent="0.2">
      <c r="A2" s="277"/>
      <c r="B2" s="279" t="s">
        <v>154</v>
      </c>
      <c r="C2" s="127"/>
      <c r="D2" s="279" t="s">
        <v>155</v>
      </c>
      <c r="E2" s="281" t="s">
        <v>156</v>
      </c>
      <c r="F2" s="128" t="s">
        <v>157</v>
      </c>
      <c r="G2" s="128" t="s">
        <v>158</v>
      </c>
    </row>
    <row r="3" spans="1:8" s="132" customFormat="1" ht="15.75" thickBot="1" x14ac:dyDescent="0.25">
      <c r="A3" s="278"/>
      <c r="B3" s="280"/>
      <c r="C3" s="130"/>
      <c r="D3" s="280"/>
      <c r="E3" s="282"/>
      <c r="F3" s="131" t="s">
        <v>159</v>
      </c>
      <c r="G3" s="131" t="s">
        <v>159</v>
      </c>
    </row>
    <row r="4" spans="1:8" s="132" customFormat="1" ht="27.75" thickBot="1" x14ac:dyDescent="0.3">
      <c r="A4" s="133">
        <v>1</v>
      </c>
      <c r="B4" s="134" t="s">
        <v>160</v>
      </c>
      <c r="C4" s="135" t="s">
        <v>161</v>
      </c>
      <c r="D4" s="133" t="s">
        <v>162</v>
      </c>
      <c r="E4" s="133">
        <v>4</v>
      </c>
      <c r="F4" s="136">
        <v>90</v>
      </c>
      <c r="G4" s="136">
        <f>F4*E4</f>
        <v>360</v>
      </c>
    </row>
    <row r="5" spans="1:8" s="132" customFormat="1" ht="27.75" thickBot="1" x14ac:dyDescent="0.3">
      <c r="A5" s="133">
        <v>2</v>
      </c>
      <c r="B5" s="134" t="s">
        <v>163</v>
      </c>
      <c r="C5" s="135" t="s">
        <v>161</v>
      </c>
      <c r="D5" s="133" t="s">
        <v>162</v>
      </c>
      <c r="E5" s="133">
        <v>4</v>
      </c>
      <c r="F5" s="136">
        <v>55</v>
      </c>
      <c r="G5" s="136">
        <f>F5*E5</f>
        <v>220</v>
      </c>
      <c r="H5" s="137"/>
    </row>
    <row r="6" spans="1:8" s="132" customFormat="1" ht="33" customHeight="1" thickBot="1" x14ac:dyDescent="0.3">
      <c r="A6" s="133">
        <v>3</v>
      </c>
      <c r="B6" s="134" t="s">
        <v>164</v>
      </c>
      <c r="C6" s="135" t="s">
        <v>165</v>
      </c>
      <c r="D6" s="133" t="s">
        <v>162</v>
      </c>
      <c r="E6" s="133">
        <v>2</v>
      </c>
      <c r="F6" s="136">
        <v>10</v>
      </c>
      <c r="G6" s="136">
        <f>F6*E6</f>
        <v>20</v>
      </c>
    </row>
    <row r="7" spans="1:8" s="132" customFormat="1" ht="15.75" thickBot="1" x14ac:dyDescent="0.3">
      <c r="A7" s="133">
        <v>4</v>
      </c>
      <c r="B7" s="134" t="s">
        <v>166</v>
      </c>
      <c r="C7" s="135" t="s">
        <v>167</v>
      </c>
      <c r="D7" s="133" t="s">
        <v>162</v>
      </c>
      <c r="E7" s="133">
        <v>4</v>
      </c>
      <c r="F7" s="136">
        <v>20</v>
      </c>
      <c r="G7" s="136">
        <f t="shared" ref="G7:G11" si="0">F7*E7</f>
        <v>80</v>
      </c>
    </row>
    <row r="8" spans="1:8" s="132" customFormat="1" ht="176.25" thickBot="1" x14ac:dyDescent="0.3">
      <c r="A8" s="133">
        <v>5</v>
      </c>
      <c r="B8" s="134" t="s">
        <v>168</v>
      </c>
      <c r="C8" s="135" t="s">
        <v>169</v>
      </c>
      <c r="D8" s="133" t="s">
        <v>170</v>
      </c>
      <c r="E8" s="133">
        <v>2</v>
      </c>
      <c r="F8" s="136">
        <v>180</v>
      </c>
      <c r="G8" s="136">
        <f>F8*E8</f>
        <v>360</v>
      </c>
    </row>
    <row r="9" spans="1:8" s="132" customFormat="1" ht="15.75" thickBot="1" x14ac:dyDescent="0.3">
      <c r="A9" s="133">
        <v>6</v>
      </c>
      <c r="B9" s="138" t="s">
        <v>171</v>
      </c>
      <c r="C9" s="135" t="s">
        <v>172</v>
      </c>
      <c r="D9" s="133" t="s">
        <v>170</v>
      </c>
      <c r="E9" s="133">
        <v>4</v>
      </c>
      <c r="F9" s="136">
        <v>2.5</v>
      </c>
      <c r="G9" s="136">
        <f>F9*E9</f>
        <v>10</v>
      </c>
      <c r="H9" s="137"/>
    </row>
    <row r="10" spans="1:8" s="132" customFormat="1" ht="27.75" thickBot="1" x14ac:dyDescent="0.3">
      <c r="A10" s="133">
        <v>7</v>
      </c>
      <c r="B10" s="138" t="s">
        <v>173</v>
      </c>
      <c r="C10" s="135" t="s">
        <v>174</v>
      </c>
      <c r="D10" s="133" t="s">
        <v>162</v>
      </c>
      <c r="E10" s="133">
        <v>2</v>
      </c>
      <c r="F10" s="136">
        <v>45.207999999999998</v>
      </c>
      <c r="G10" s="136">
        <f>F10*E10</f>
        <v>90.415999999999997</v>
      </c>
      <c r="H10" s="137"/>
    </row>
    <row r="11" spans="1:8" s="132" customFormat="1" ht="68.25" thickBot="1" x14ac:dyDescent="0.3">
      <c r="A11" s="133">
        <v>8</v>
      </c>
      <c r="B11" s="134" t="s">
        <v>175</v>
      </c>
      <c r="C11" s="135" t="s">
        <v>176</v>
      </c>
      <c r="D11" s="133" t="s">
        <v>162</v>
      </c>
      <c r="E11" s="133">
        <v>1</v>
      </c>
      <c r="F11" s="136">
        <v>2.5</v>
      </c>
      <c r="G11" s="136">
        <f t="shared" si="0"/>
        <v>2.5</v>
      </c>
      <c r="H11" s="139">
        <f>[3]Proposta!K29</f>
        <v>10438897.779780345</v>
      </c>
    </row>
    <row r="12" spans="1:8" s="132" customFormat="1" ht="15.75" thickBot="1" x14ac:dyDescent="0.3">
      <c r="A12" s="140" t="s">
        <v>53</v>
      </c>
      <c r="B12" s="141"/>
      <c r="C12" s="141"/>
      <c r="D12" s="142"/>
      <c r="E12" s="143"/>
      <c r="F12" s="143"/>
      <c r="G12" s="144">
        <f>SUM(G4:G11)</f>
        <v>1142.9159999999999</v>
      </c>
    </row>
    <row r="13" spans="1:8" ht="15.75" thickBot="1" x14ac:dyDescent="0.3">
      <c r="A13" s="140" t="s">
        <v>177</v>
      </c>
      <c r="B13" s="141"/>
      <c r="C13" s="141"/>
      <c r="D13" s="141"/>
      <c r="E13" s="141"/>
      <c r="F13" s="141"/>
      <c r="G13" s="145">
        <f>G12/12</f>
        <v>95.242999999999995</v>
      </c>
      <c r="H13" s="146"/>
    </row>
  </sheetData>
  <mergeCells count="5">
    <mergeCell ref="A1:G1"/>
    <mergeCell ref="A2:A3"/>
    <mergeCell ref="B2:B3"/>
    <mergeCell ref="D2:D3"/>
    <mergeCell ref="E2:E3"/>
  </mergeCells>
  <pageMargins left="0.511811024" right="0.511811024" top="0.78740157499999996" bottom="0.78740157499999996" header="0.31496062000000002" footer="0.31496062000000002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8"/>
  <sheetViews>
    <sheetView view="pageBreakPreview" zoomScale="60" zoomScaleNormal="100" workbookViewId="0">
      <selection activeCell="G25" sqref="G25"/>
    </sheetView>
  </sheetViews>
  <sheetFormatPr defaultRowHeight="16.5" x14ac:dyDescent="0.3"/>
  <cols>
    <col min="1" max="1" width="15" style="147" customWidth="1"/>
    <col min="2" max="2" width="57.28515625" style="147" customWidth="1"/>
    <col min="3" max="3" width="15.85546875" style="162" customWidth="1"/>
    <col min="4" max="4" width="9.42578125" style="162" bestFit="1" customWidth="1"/>
    <col min="5" max="5" width="16.7109375" style="147" bestFit="1" customWidth="1"/>
    <col min="6" max="7" width="19.42578125" style="147" customWidth="1"/>
    <col min="8" max="8" width="9.140625" style="147"/>
    <col min="9" max="9" width="25.7109375" style="147" bestFit="1" customWidth="1"/>
    <col min="10" max="10" width="12.5703125" style="147" bestFit="1" customWidth="1"/>
    <col min="11" max="258" width="9.140625" style="147"/>
    <col min="259" max="259" width="7" style="147" bestFit="1" customWidth="1"/>
    <col min="260" max="260" width="44" style="147" bestFit="1" customWidth="1"/>
    <col min="261" max="261" width="9.42578125" style="147" bestFit="1" customWidth="1"/>
    <col min="262" max="262" width="13.7109375" style="147" bestFit="1" customWidth="1"/>
    <col min="263" max="263" width="16.85546875" style="147" bestFit="1" customWidth="1"/>
    <col min="264" max="264" width="9.140625" style="147"/>
    <col min="265" max="265" width="25.7109375" style="147" bestFit="1" customWidth="1"/>
    <col min="266" max="266" width="12.5703125" style="147" bestFit="1" customWidth="1"/>
    <col min="267" max="514" width="9.140625" style="147"/>
    <col min="515" max="515" width="7" style="147" bestFit="1" customWidth="1"/>
    <col min="516" max="516" width="44" style="147" bestFit="1" customWidth="1"/>
    <col min="517" max="517" width="9.42578125" style="147" bestFit="1" customWidth="1"/>
    <col min="518" max="518" width="13.7109375" style="147" bestFit="1" customWidth="1"/>
    <col min="519" max="519" width="16.85546875" style="147" bestFit="1" customWidth="1"/>
    <col min="520" max="520" width="9.140625" style="147"/>
    <col min="521" max="521" width="25.7109375" style="147" bestFit="1" customWidth="1"/>
    <col min="522" max="522" width="12.5703125" style="147" bestFit="1" customWidth="1"/>
    <col min="523" max="770" width="9.140625" style="147"/>
    <col min="771" max="771" width="7" style="147" bestFit="1" customWidth="1"/>
    <col min="772" max="772" width="44" style="147" bestFit="1" customWidth="1"/>
    <col min="773" max="773" width="9.42578125" style="147" bestFit="1" customWidth="1"/>
    <col min="774" max="774" width="13.7109375" style="147" bestFit="1" customWidth="1"/>
    <col min="775" max="775" width="16.85546875" style="147" bestFit="1" customWidth="1"/>
    <col min="776" max="776" width="9.140625" style="147"/>
    <col min="777" max="777" width="25.7109375" style="147" bestFit="1" customWidth="1"/>
    <col min="778" max="778" width="12.5703125" style="147" bestFit="1" customWidth="1"/>
    <col min="779" max="1026" width="9.140625" style="147"/>
    <col min="1027" max="1027" width="7" style="147" bestFit="1" customWidth="1"/>
    <col min="1028" max="1028" width="44" style="147" bestFit="1" customWidth="1"/>
    <col min="1029" max="1029" width="9.42578125" style="147" bestFit="1" customWidth="1"/>
    <col min="1030" max="1030" width="13.7109375" style="147" bestFit="1" customWidth="1"/>
    <col min="1031" max="1031" width="16.85546875" style="147" bestFit="1" customWidth="1"/>
    <col min="1032" max="1032" width="9.140625" style="147"/>
    <col min="1033" max="1033" width="25.7109375" style="147" bestFit="1" customWidth="1"/>
    <col min="1034" max="1034" width="12.5703125" style="147" bestFit="1" customWidth="1"/>
    <col min="1035" max="1282" width="9.140625" style="147"/>
    <col min="1283" max="1283" width="7" style="147" bestFit="1" customWidth="1"/>
    <col min="1284" max="1284" width="44" style="147" bestFit="1" customWidth="1"/>
    <col min="1285" max="1285" width="9.42578125" style="147" bestFit="1" customWidth="1"/>
    <col min="1286" max="1286" width="13.7109375" style="147" bestFit="1" customWidth="1"/>
    <col min="1287" max="1287" width="16.85546875" style="147" bestFit="1" customWidth="1"/>
    <col min="1288" max="1288" width="9.140625" style="147"/>
    <col min="1289" max="1289" width="25.7109375" style="147" bestFit="1" customWidth="1"/>
    <col min="1290" max="1290" width="12.5703125" style="147" bestFit="1" customWidth="1"/>
    <col min="1291" max="1538" width="9.140625" style="147"/>
    <col min="1539" max="1539" width="7" style="147" bestFit="1" customWidth="1"/>
    <col min="1540" max="1540" width="44" style="147" bestFit="1" customWidth="1"/>
    <col min="1541" max="1541" width="9.42578125" style="147" bestFit="1" customWidth="1"/>
    <col min="1542" max="1542" width="13.7109375" style="147" bestFit="1" customWidth="1"/>
    <col min="1543" max="1543" width="16.85546875" style="147" bestFit="1" customWidth="1"/>
    <col min="1544" max="1544" width="9.140625" style="147"/>
    <col min="1545" max="1545" width="25.7109375" style="147" bestFit="1" customWidth="1"/>
    <col min="1546" max="1546" width="12.5703125" style="147" bestFit="1" customWidth="1"/>
    <col min="1547" max="1794" width="9.140625" style="147"/>
    <col min="1795" max="1795" width="7" style="147" bestFit="1" customWidth="1"/>
    <col min="1796" max="1796" width="44" style="147" bestFit="1" customWidth="1"/>
    <col min="1797" max="1797" width="9.42578125" style="147" bestFit="1" customWidth="1"/>
    <col min="1798" max="1798" width="13.7109375" style="147" bestFit="1" customWidth="1"/>
    <col min="1799" max="1799" width="16.85546875" style="147" bestFit="1" customWidth="1"/>
    <col min="1800" max="1800" width="9.140625" style="147"/>
    <col min="1801" max="1801" width="25.7109375" style="147" bestFit="1" customWidth="1"/>
    <col min="1802" max="1802" width="12.5703125" style="147" bestFit="1" customWidth="1"/>
    <col min="1803" max="2050" width="9.140625" style="147"/>
    <col min="2051" max="2051" width="7" style="147" bestFit="1" customWidth="1"/>
    <col min="2052" max="2052" width="44" style="147" bestFit="1" customWidth="1"/>
    <col min="2053" max="2053" width="9.42578125" style="147" bestFit="1" customWidth="1"/>
    <col min="2054" max="2054" width="13.7109375" style="147" bestFit="1" customWidth="1"/>
    <col min="2055" max="2055" width="16.85546875" style="147" bestFit="1" customWidth="1"/>
    <col min="2056" max="2056" width="9.140625" style="147"/>
    <col min="2057" max="2057" width="25.7109375" style="147" bestFit="1" customWidth="1"/>
    <col min="2058" max="2058" width="12.5703125" style="147" bestFit="1" customWidth="1"/>
    <col min="2059" max="2306" width="9.140625" style="147"/>
    <col min="2307" max="2307" width="7" style="147" bestFit="1" customWidth="1"/>
    <col min="2308" max="2308" width="44" style="147" bestFit="1" customWidth="1"/>
    <col min="2309" max="2309" width="9.42578125" style="147" bestFit="1" customWidth="1"/>
    <col min="2310" max="2310" width="13.7109375" style="147" bestFit="1" customWidth="1"/>
    <col min="2311" max="2311" width="16.85546875" style="147" bestFit="1" customWidth="1"/>
    <col min="2312" max="2312" width="9.140625" style="147"/>
    <col min="2313" max="2313" width="25.7109375" style="147" bestFit="1" customWidth="1"/>
    <col min="2314" max="2314" width="12.5703125" style="147" bestFit="1" customWidth="1"/>
    <col min="2315" max="2562" width="9.140625" style="147"/>
    <col min="2563" max="2563" width="7" style="147" bestFit="1" customWidth="1"/>
    <col min="2564" max="2564" width="44" style="147" bestFit="1" customWidth="1"/>
    <col min="2565" max="2565" width="9.42578125" style="147" bestFit="1" customWidth="1"/>
    <col min="2566" max="2566" width="13.7109375" style="147" bestFit="1" customWidth="1"/>
    <col min="2567" max="2567" width="16.85546875" style="147" bestFit="1" customWidth="1"/>
    <col min="2568" max="2568" width="9.140625" style="147"/>
    <col min="2569" max="2569" width="25.7109375" style="147" bestFit="1" customWidth="1"/>
    <col min="2570" max="2570" width="12.5703125" style="147" bestFit="1" customWidth="1"/>
    <col min="2571" max="2818" width="9.140625" style="147"/>
    <col min="2819" max="2819" width="7" style="147" bestFit="1" customWidth="1"/>
    <col min="2820" max="2820" width="44" style="147" bestFit="1" customWidth="1"/>
    <col min="2821" max="2821" width="9.42578125" style="147" bestFit="1" customWidth="1"/>
    <col min="2822" max="2822" width="13.7109375" style="147" bestFit="1" customWidth="1"/>
    <col min="2823" max="2823" width="16.85546875" style="147" bestFit="1" customWidth="1"/>
    <col min="2824" max="2824" width="9.140625" style="147"/>
    <col min="2825" max="2825" width="25.7109375" style="147" bestFit="1" customWidth="1"/>
    <col min="2826" max="2826" width="12.5703125" style="147" bestFit="1" customWidth="1"/>
    <col min="2827" max="3074" width="9.140625" style="147"/>
    <col min="3075" max="3075" width="7" style="147" bestFit="1" customWidth="1"/>
    <col min="3076" max="3076" width="44" style="147" bestFit="1" customWidth="1"/>
    <col min="3077" max="3077" width="9.42578125" style="147" bestFit="1" customWidth="1"/>
    <col min="3078" max="3078" width="13.7109375" style="147" bestFit="1" customWidth="1"/>
    <col min="3079" max="3079" width="16.85546875" style="147" bestFit="1" customWidth="1"/>
    <col min="3080" max="3080" width="9.140625" style="147"/>
    <col min="3081" max="3081" width="25.7109375" style="147" bestFit="1" customWidth="1"/>
    <col min="3082" max="3082" width="12.5703125" style="147" bestFit="1" customWidth="1"/>
    <col min="3083" max="3330" width="9.140625" style="147"/>
    <col min="3331" max="3331" width="7" style="147" bestFit="1" customWidth="1"/>
    <col min="3332" max="3332" width="44" style="147" bestFit="1" customWidth="1"/>
    <col min="3333" max="3333" width="9.42578125" style="147" bestFit="1" customWidth="1"/>
    <col min="3334" max="3334" width="13.7109375" style="147" bestFit="1" customWidth="1"/>
    <col min="3335" max="3335" width="16.85546875" style="147" bestFit="1" customWidth="1"/>
    <col min="3336" max="3336" width="9.140625" style="147"/>
    <col min="3337" max="3337" width="25.7109375" style="147" bestFit="1" customWidth="1"/>
    <col min="3338" max="3338" width="12.5703125" style="147" bestFit="1" customWidth="1"/>
    <col min="3339" max="3586" width="9.140625" style="147"/>
    <col min="3587" max="3587" width="7" style="147" bestFit="1" customWidth="1"/>
    <col min="3588" max="3588" width="44" style="147" bestFit="1" customWidth="1"/>
    <col min="3589" max="3589" width="9.42578125" style="147" bestFit="1" customWidth="1"/>
    <col min="3590" max="3590" width="13.7109375" style="147" bestFit="1" customWidth="1"/>
    <col min="3591" max="3591" width="16.85546875" style="147" bestFit="1" customWidth="1"/>
    <col min="3592" max="3592" width="9.140625" style="147"/>
    <col min="3593" max="3593" width="25.7109375" style="147" bestFit="1" customWidth="1"/>
    <col min="3594" max="3594" width="12.5703125" style="147" bestFit="1" customWidth="1"/>
    <col min="3595" max="3842" width="9.140625" style="147"/>
    <col min="3843" max="3843" width="7" style="147" bestFit="1" customWidth="1"/>
    <col min="3844" max="3844" width="44" style="147" bestFit="1" customWidth="1"/>
    <col min="3845" max="3845" width="9.42578125" style="147" bestFit="1" customWidth="1"/>
    <col min="3846" max="3846" width="13.7109375" style="147" bestFit="1" customWidth="1"/>
    <col min="3847" max="3847" width="16.85546875" style="147" bestFit="1" customWidth="1"/>
    <col min="3848" max="3848" width="9.140625" style="147"/>
    <col min="3849" max="3849" width="25.7109375" style="147" bestFit="1" customWidth="1"/>
    <col min="3850" max="3850" width="12.5703125" style="147" bestFit="1" customWidth="1"/>
    <col min="3851" max="4098" width="9.140625" style="147"/>
    <col min="4099" max="4099" width="7" style="147" bestFit="1" customWidth="1"/>
    <col min="4100" max="4100" width="44" style="147" bestFit="1" customWidth="1"/>
    <col min="4101" max="4101" width="9.42578125" style="147" bestFit="1" customWidth="1"/>
    <col min="4102" max="4102" width="13.7109375" style="147" bestFit="1" customWidth="1"/>
    <col min="4103" max="4103" width="16.85546875" style="147" bestFit="1" customWidth="1"/>
    <col min="4104" max="4104" width="9.140625" style="147"/>
    <col min="4105" max="4105" width="25.7109375" style="147" bestFit="1" customWidth="1"/>
    <col min="4106" max="4106" width="12.5703125" style="147" bestFit="1" customWidth="1"/>
    <col min="4107" max="4354" width="9.140625" style="147"/>
    <col min="4355" max="4355" width="7" style="147" bestFit="1" customWidth="1"/>
    <col min="4356" max="4356" width="44" style="147" bestFit="1" customWidth="1"/>
    <col min="4357" max="4357" width="9.42578125" style="147" bestFit="1" customWidth="1"/>
    <col min="4358" max="4358" width="13.7109375" style="147" bestFit="1" customWidth="1"/>
    <col min="4359" max="4359" width="16.85546875" style="147" bestFit="1" customWidth="1"/>
    <col min="4360" max="4360" width="9.140625" style="147"/>
    <col min="4361" max="4361" width="25.7109375" style="147" bestFit="1" customWidth="1"/>
    <col min="4362" max="4362" width="12.5703125" style="147" bestFit="1" customWidth="1"/>
    <col min="4363" max="4610" width="9.140625" style="147"/>
    <col min="4611" max="4611" width="7" style="147" bestFit="1" customWidth="1"/>
    <col min="4612" max="4612" width="44" style="147" bestFit="1" customWidth="1"/>
    <col min="4613" max="4613" width="9.42578125" style="147" bestFit="1" customWidth="1"/>
    <col min="4614" max="4614" width="13.7109375" style="147" bestFit="1" customWidth="1"/>
    <col min="4615" max="4615" width="16.85546875" style="147" bestFit="1" customWidth="1"/>
    <col min="4616" max="4616" width="9.140625" style="147"/>
    <col min="4617" max="4617" width="25.7109375" style="147" bestFit="1" customWidth="1"/>
    <col min="4618" max="4618" width="12.5703125" style="147" bestFit="1" customWidth="1"/>
    <col min="4619" max="4866" width="9.140625" style="147"/>
    <col min="4867" max="4867" width="7" style="147" bestFit="1" customWidth="1"/>
    <col min="4868" max="4868" width="44" style="147" bestFit="1" customWidth="1"/>
    <col min="4869" max="4869" width="9.42578125" style="147" bestFit="1" customWidth="1"/>
    <col min="4870" max="4870" width="13.7109375" style="147" bestFit="1" customWidth="1"/>
    <col min="4871" max="4871" width="16.85546875" style="147" bestFit="1" customWidth="1"/>
    <col min="4872" max="4872" width="9.140625" style="147"/>
    <col min="4873" max="4873" width="25.7109375" style="147" bestFit="1" customWidth="1"/>
    <col min="4874" max="4874" width="12.5703125" style="147" bestFit="1" customWidth="1"/>
    <col min="4875" max="5122" width="9.140625" style="147"/>
    <col min="5123" max="5123" width="7" style="147" bestFit="1" customWidth="1"/>
    <col min="5124" max="5124" width="44" style="147" bestFit="1" customWidth="1"/>
    <col min="5125" max="5125" width="9.42578125" style="147" bestFit="1" customWidth="1"/>
    <col min="5126" max="5126" width="13.7109375" style="147" bestFit="1" customWidth="1"/>
    <col min="5127" max="5127" width="16.85546875" style="147" bestFit="1" customWidth="1"/>
    <col min="5128" max="5128" width="9.140625" style="147"/>
    <col min="5129" max="5129" width="25.7109375" style="147" bestFit="1" customWidth="1"/>
    <col min="5130" max="5130" width="12.5703125" style="147" bestFit="1" customWidth="1"/>
    <col min="5131" max="5378" width="9.140625" style="147"/>
    <col min="5379" max="5379" width="7" style="147" bestFit="1" customWidth="1"/>
    <col min="5380" max="5380" width="44" style="147" bestFit="1" customWidth="1"/>
    <col min="5381" max="5381" width="9.42578125" style="147" bestFit="1" customWidth="1"/>
    <col min="5382" max="5382" width="13.7109375" style="147" bestFit="1" customWidth="1"/>
    <col min="5383" max="5383" width="16.85546875" style="147" bestFit="1" customWidth="1"/>
    <col min="5384" max="5384" width="9.140625" style="147"/>
    <col min="5385" max="5385" width="25.7109375" style="147" bestFit="1" customWidth="1"/>
    <col min="5386" max="5386" width="12.5703125" style="147" bestFit="1" customWidth="1"/>
    <col min="5387" max="5634" width="9.140625" style="147"/>
    <col min="5635" max="5635" width="7" style="147" bestFit="1" customWidth="1"/>
    <col min="5636" max="5636" width="44" style="147" bestFit="1" customWidth="1"/>
    <col min="5637" max="5637" width="9.42578125" style="147" bestFit="1" customWidth="1"/>
    <col min="5638" max="5638" width="13.7109375" style="147" bestFit="1" customWidth="1"/>
    <col min="5639" max="5639" width="16.85546875" style="147" bestFit="1" customWidth="1"/>
    <col min="5640" max="5640" width="9.140625" style="147"/>
    <col min="5641" max="5641" width="25.7109375" style="147" bestFit="1" customWidth="1"/>
    <col min="5642" max="5642" width="12.5703125" style="147" bestFit="1" customWidth="1"/>
    <col min="5643" max="5890" width="9.140625" style="147"/>
    <col min="5891" max="5891" width="7" style="147" bestFit="1" customWidth="1"/>
    <col min="5892" max="5892" width="44" style="147" bestFit="1" customWidth="1"/>
    <col min="5893" max="5893" width="9.42578125" style="147" bestFit="1" customWidth="1"/>
    <col min="5894" max="5894" width="13.7109375" style="147" bestFit="1" customWidth="1"/>
    <col min="5895" max="5895" width="16.85546875" style="147" bestFit="1" customWidth="1"/>
    <col min="5896" max="5896" width="9.140625" style="147"/>
    <col min="5897" max="5897" width="25.7109375" style="147" bestFit="1" customWidth="1"/>
    <col min="5898" max="5898" width="12.5703125" style="147" bestFit="1" customWidth="1"/>
    <col min="5899" max="6146" width="9.140625" style="147"/>
    <col min="6147" max="6147" width="7" style="147" bestFit="1" customWidth="1"/>
    <col min="6148" max="6148" width="44" style="147" bestFit="1" customWidth="1"/>
    <col min="6149" max="6149" width="9.42578125" style="147" bestFit="1" customWidth="1"/>
    <col min="6150" max="6150" width="13.7109375" style="147" bestFit="1" customWidth="1"/>
    <col min="6151" max="6151" width="16.85546875" style="147" bestFit="1" customWidth="1"/>
    <col min="6152" max="6152" width="9.140625" style="147"/>
    <col min="6153" max="6153" width="25.7109375" style="147" bestFit="1" customWidth="1"/>
    <col min="6154" max="6154" width="12.5703125" style="147" bestFit="1" customWidth="1"/>
    <col min="6155" max="6402" width="9.140625" style="147"/>
    <col min="6403" max="6403" width="7" style="147" bestFit="1" customWidth="1"/>
    <col min="6404" max="6404" width="44" style="147" bestFit="1" customWidth="1"/>
    <col min="6405" max="6405" width="9.42578125" style="147" bestFit="1" customWidth="1"/>
    <col min="6406" max="6406" width="13.7109375" style="147" bestFit="1" customWidth="1"/>
    <col min="6407" max="6407" width="16.85546875" style="147" bestFit="1" customWidth="1"/>
    <col min="6408" max="6408" width="9.140625" style="147"/>
    <col min="6409" max="6409" width="25.7109375" style="147" bestFit="1" customWidth="1"/>
    <col min="6410" max="6410" width="12.5703125" style="147" bestFit="1" customWidth="1"/>
    <col min="6411" max="6658" width="9.140625" style="147"/>
    <col min="6659" max="6659" width="7" style="147" bestFit="1" customWidth="1"/>
    <col min="6660" max="6660" width="44" style="147" bestFit="1" customWidth="1"/>
    <col min="6661" max="6661" width="9.42578125" style="147" bestFit="1" customWidth="1"/>
    <col min="6662" max="6662" width="13.7109375" style="147" bestFit="1" customWidth="1"/>
    <col min="6663" max="6663" width="16.85546875" style="147" bestFit="1" customWidth="1"/>
    <col min="6664" max="6664" width="9.140625" style="147"/>
    <col min="6665" max="6665" width="25.7109375" style="147" bestFit="1" customWidth="1"/>
    <col min="6666" max="6666" width="12.5703125" style="147" bestFit="1" customWidth="1"/>
    <col min="6667" max="6914" width="9.140625" style="147"/>
    <col min="6915" max="6915" width="7" style="147" bestFit="1" customWidth="1"/>
    <col min="6916" max="6916" width="44" style="147" bestFit="1" customWidth="1"/>
    <col min="6917" max="6917" width="9.42578125" style="147" bestFit="1" customWidth="1"/>
    <col min="6918" max="6918" width="13.7109375" style="147" bestFit="1" customWidth="1"/>
    <col min="6919" max="6919" width="16.85546875" style="147" bestFit="1" customWidth="1"/>
    <col min="6920" max="6920" width="9.140625" style="147"/>
    <col min="6921" max="6921" width="25.7109375" style="147" bestFit="1" customWidth="1"/>
    <col min="6922" max="6922" width="12.5703125" style="147" bestFit="1" customWidth="1"/>
    <col min="6923" max="7170" width="9.140625" style="147"/>
    <col min="7171" max="7171" width="7" style="147" bestFit="1" customWidth="1"/>
    <col min="7172" max="7172" width="44" style="147" bestFit="1" customWidth="1"/>
    <col min="7173" max="7173" width="9.42578125" style="147" bestFit="1" customWidth="1"/>
    <col min="7174" max="7174" width="13.7109375" style="147" bestFit="1" customWidth="1"/>
    <col min="7175" max="7175" width="16.85546875" style="147" bestFit="1" customWidth="1"/>
    <col min="7176" max="7176" width="9.140625" style="147"/>
    <col min="7177" max="7177" width="25.7109375" style="147" bestFit="1" customWidth="1"/>
    <col min="7178" max="7178" width="12.5703125" style="147" bestFit="1" customWidth="1"/>
    <col min="7179" max="7426" width="9.140625" style="147"/>
    <col min="7427" max="7427" width="7" style="147" bestFit="1" customWidth="1"/>
    <col min="7428" max="7428" width="44" style="147" bestFit="1" customWidth="1"/>
    <col min="7429" max="7429" width="9.42578125" style="147" bestFit="1" customWidth="1"/>
    <col min="7430" max="7430" width="13.7109375" style="147" bestFit="1" customWidth="1"/>
    <col min="7431" max="7431" width="16.85546875" style="147" bestFit="1" customWidth="1"/>
    <col min="7432" max="7432" width="9.140625" style="147"/>
    <col min="7433" max="7433" width="25.7109375" style="147" bestFit="1" customWidth="1"/>
    <col min="7434" max="7434" width="12.5703125" style="147" bestFit="1" customWidth="1"/>
    <col min="7435" max="7682" width="9.140625" style="147"/>
    <col min="7683" max="7683" width="7" style="147" bestFit="1" customWidth="1"/>
    <col min="7684" max="7684" width="44" style="147" bestFit="1" customWidth="1"/>
    <col min="7685" max="7685" width="9.42578125" style="147" bestFit="1" customWidth="1"/>
    <col min="7686" max="7686" width="13.7109375" style="147" bestFit="1" customWidth="1"/>
    <col min="7687" max="7687" width="16.85546875" style="147" bestFit="1" customWidth="1"/>
    <col min="7688" max="7688" width="9.140625" style="147"/>
    <col min="7689" max="7689" width="25.7109375" style="147" bestFit="1" customWidth="1"/>
    <col min="7690" max="7690" width="12.5703125" style="147" bestFit="1" customWidth="1"/>
    <col min="7691" max="7938" width="9.140625" style="147"/>
    <col min="7939" max="7939" width="7" style="147" bestFit="1" customWidth="1"/>
    <col min="7940" max="7940" width="44" style="147" bestFit="1" customWidth="1"/>
    <col min="7941" max="7941" width="9.42578125" style="147" bestFit="1" customWidth="1"/>
    <col min="7942" max="7942" width="13.7109375" style="147" bestFit="1" customWidth="1"/>
    <col min="7943" max="7943" width="16.85546875" style="147" bestFit="1" customWidth="1"/>
    <col min="7944" max="7944" width="9.140625" style="147"/>
    <col min="7945" max="7945" width="25.7109375" style="147" bestFit="1" customWidth="1"/>
    <col min="7946" max="7946" width="12.5703125" style="147" bestFit="1" customWidth="1"/>
    <col min="7947" max="8194" width="9.140625" style="147"/>
    <col min="8195" max="8195" width="7" style="147" bestFit="1" customWidth="1"/>
    <col min="8196" max="8196" width="44" style="147" bestFit="1" customWidth="1"/>
    <col min="8197" max="8197" width="9.42578125" style="147" bestFit="1" customWidth="1"/>
    <col min="8198" max="8198" width="13.7109375" style="147" bestFit="1" customWidth="1"/>
    <col min="8199" max="8199" width="16.85546875" style="147" bestFit="1" customWidth="1"/>
    <col min="8200" max="8200" width="9.140625" style="147"/>
    <col min="8201" max="8201" width="25.7109375" style="147" bestFit="1" customWidth="1"/>
    <col min="8202" max="8202" width="12.5703125" style="147" bestFit="1" customWidth="1"/>
    <col min="8203" max="8450" width="9.140625" style="147"/>
    <col min="8451" max="8451" width="7" style="147" bestFit="1" customWidth="1"/>
    <col min="8452" max="8452" width="44" style="147" bestFit="1" customWidth="1"/>
    <col min="8453" max="8453" width="9.42578125" style="147" bestFit="1" customWidth="1"/>
    <col min="8454" max="8454" width="13.7109375" style="147" bestFit="1" customWidth="1"/>
    <col min="8455" max="8455" width="16.85546875" style="147" bestFit="1" customWidth="1"/>
    <col min="8456" max="8456" width="9.140625" style="147"/>
    <col min="8457" max="8457" width="25.7109375" style="147" bestFit="1" customWidth="1"/>
    <col min="8458" max="8458" width="12.5703125" style="147" bestFit="1" customWidth="1"/>
    <col min="8459" max="8706" width="9.140625" style="147"/>
    <col min="8707" max="8707" width="7" style="147" bestFit="1" customWidth="1"/>
    <col min="8708" max="8708" width="44" style="147" bestFit="1" customWidth="1"/>
    <col min="8709" max="8709" width="9.42578125" style="147" bestFit="1" customWidth="1"/>
    <col min="8710" max="8710" width="13.7109375" style="147" bestFit="1" customWidth="1"/>
    <col min="8711" max="8711" width="16.85546875" style="147" bestFit="1" customWidth="1"/>
    <col min="8712" max="8712" width="9.140625" style="147"/>
    <col min="8713" max="8713" width="25.7109375" style="147" bestFit="1" customWidth="1"/>
    <col min="8714" max="8714" width="12.5703125" style="147" bestFit="1" customWidth="1"/>
    <col min="8715" max="8962" width="9.140625" style="147"/>
    <col min="8963" max="8963" width="7" style="147" bestFit="1" customWidth="1"/>
    <col min="8964" max="8964" width="44" style="147" bestFit="1" customWidth="1"/>
    <col min="8965" max="8965" width="9.42578125" style="147" bestFit="1" customWidth="1"/>
    <col min="8966" max="8966" width="13.7109375" style="147" bestFit="1" customWidth="1"/>
    <col min="8967" max="8967" width="16.85546875" style="147" bestFit="1" customWidth="1"/>
    <col min="8968" max="8968" width="9.140625" style="147"/>
    <col min="8969" max="8969" width="25.7109375" style="147" bestFit="1" customWidth="1"/>
    <col min="8970" max="8970" width="12.5703125" style="147" bestFit="1" customWidth="1"/>
    <col min="8971" max="9218" width="9.140625" style="147"/>
    <col min="9219" max="9219" width="7" style="147" bestFit="1" customWidth="1"/>
    <col min="9220" max="9220" width="44" style="147" bestFit="1" customWidth="1"/>
    <col min="9221" max="9221" width="9.42578125" style="147" bestFit="1" customWidth="1"/>
    <col min="9222" max="9222" width="13.7109375" style="147" bestFit="1" customWidth="1"/>
    <col min="9223" max="9223" width="16.85546875" style="147" bestFit="1" customWidth="1"/>
    <col min="9224" max="9224" width="9.140625" style="147"/>
    <col min="9225" max="9225" width="25.7109375" style="147" bestFit="1" customWidth="1"/>
    <col min="9226" max="9226" width="12.5703125" style="147" bestFit="1" customWidth="1"/>
    <col min="9227" max="9474" width="9.140625" style="147"/>
    <col min="9475" max="9475" width="7" style="147" bestFit="1" customWidth="1"/>
    <col min="9476" max="9476" width="44" style="147" bestFit="1" customWidth="1"/>
    <col min="9477" max="9477" width="9.42578125" style="147" bestFit="1" customWidth="1"/>
    <col min="9478" max="9478" width="13.7109375" style="147" bestFit="1" customWidth="1"/>
    <col min="9479" max="9479" width="16.85546875" style="147" bestFit="1" customWidth="1"/>
    <col min="9480" max="9480" width="9.140625" style="147"/>
    <col min="9481" max="9481" width="25.7109375" style="147" bestFit="1" customWidth="1"/>
    <col min="9482" max="9482" width="12.5703125" style="147" bestFit="1" customWidth="1"/>
    <col min="9483" max="9730" width="9.140625" style="147"/>
    <col min="9731" max="9731" width="7" style="147" bestFit="1" customWidth="1"/>
    <col min="9732" max="9732" width="44" style="147" bestFit="1" customWidth="1"/>
    <col min="9733" max="9733" width="9.42578125" style="147" bestFit="1" customWidth="1"/>
    <col min="9734" max="9734" width="13.7109375" style="147" bestFit="1" customWidth="1"/>
    <col min="9735" max="9735" width="16.85546875" style="147" bestFit="1" customWidth="1"/>
    <col min="9736" max="9736" width="9.140625" style="147"/>
    <col min="9737" max="9737" width="25.7109375" style="147" bestFit="1" customWidth="1"/>
    <col min="9738" max="9738" width="12.5703125" style="147" bestFit="1" customWidth="1"/>
    <col min="9739" max="9986" width="9.140625" style="147"/>
    <col min="9987" max="9987" width="7" style="147" bestFit="1" customWidth="1"/>
    <col min="9988" max="9988" width="44" style="147" bestFit="1" customWidth="1"/>
    <col min="9989" max="9989" width="9.42578125" style="147" bestFit="1" customWidth="1"/>
    <col min="9990" max="9990" width="13.7109375" style="147" bestFit="1" customWidth="1"/>
    <col min="9991" max="9991" width="16.85546875" style="147" bestFit="1" customWidth="1"/>
    <col min="9992" max="9992" width="9.140625" style="147"/>
    <col min="9993" max="9993" width="25.7109375" style="147" bestFit="1" customWidth="1"/>
    <col min="9994" max="9994" width="12.5703125" style="147" bestFit="1" customWidth="1"/>
    <col min="9995" max="10242" width="9.140625" style="147"/>
    <col min="10243" max="10243" width="7" style="147" bestFit="1" customWidth="1"/>
    <col min="10244" max="10244" width="44" style="147" bestFit="1" customWidth="1"/>
    <col min="10245" max="10245" width="9.42578125" style="147" bestFit="1" customWidth="1"/>
    <col min="10246" max="10246" width="13.7109375" style="147" bestFit="1" customWidth="1"/>
    <col min="10247" max="10247" width="16.85546875" style="147" bestFit="1" customWidth="1"/>
    <col min="10248" max="10248" width="9.140625" style="147"/>
    <col min="10249" max="10249" width="25.7109375" style="147" bestFit="1" customWidth="1"/>
    <col min="10250" max="10250" width="12.5703125" style="147" bestFit="1" customWidth="1"/>
    <col min="10251" max="10498" width="9.140625" style="147"/>
    <col min="10499" max="10499" width="7" style="147" bestFit="1" customWidth="1"/>
    <col min="10500" max="10500" width="44" style="147" bestFit="1" customWidth="1"/>
    <col min="10501" max="10501" width="9.42578125" style="147" bestFit="1" customWidth="1"/>
    <col min="10502" max="10502" width="13.7109375" style="147" bestFit="1" customWidth="1"/>
    <col min="10503" max="10503" width="16.85546875" style="147" bestFit="1" customWidth="1"/>
    <col min="10504" max="10504" width="9.140625" style="147"/>
    <col min="10505" max="10505" width="25.7109375" style="147" bestFit="1" customWidth="1"/>
    <col min="10506" max="10506" width="12.5703125" style="147" bestFit="1" customWidth="1"/>
    <col min="10507" max="10754" width="9.140625" style="147"/>
    <col min="10755" max="10755" width="7" style="147" bestFit="1" customWidth="1"/>
    <col min="10756" max="10756" width="44" style="147" bestFit="1" customWidth="1"/>
    <col min="10757" max="10757" width="9.42578125" style="147" bestFit="1" customWidth="1"/>
    <col min="10758" max="10758" width="13.7109375" style="147" bestFit="1" customWidth="1"/>
    <col min="10759" max="10759" width="16.85546875" style="147" bestFit="1" customWidth="1"/>
    <col min="10760" max="10760" width="9.140625" style="147"/>
    <col min="10761" max="10761" width="25.7109375" style="147" bestFit="1" customWidth="1"/>
    <col min="10762" max="10762" width="12.5703125" style="147" bestFit="1" customWidth="1"/>
    <col min="10763" max="11010" width="9.140625" style="147"/>
    <col min="11011" max="11011" width="7" style="147" bestFit="1" customWidth="1"/>
    <col min="11012" max="11012" width="44" style="147" bestFit="1" customWidth="1"/>
    <col min="11013" max="11013" width="9.42578125" style="147" bestFit="1" customWidth="1"/>
    <col min="11014" max="11014" width="13.7109375" style="147" bestFit="1" customWidth="1"/>
    <col min="11015" max="11015" width="16.85546875" style="147" bestFit="1" customWidth="1"/>
    <col min="11016" max="11016" width="9.140625" style="147"/>
    <col min="11017" max="11017" width="25.7109375" style="147" bestFit="1" customWidth="1"/>
    <col min="11018" max="11018" width="12.5703125" style="147" bestFit="1" customWidth="1"/>
    <col min="11019" max="11266" width="9.140625" style="147"/>
    <col min="11267" max="11267" width="7" style="147" bestFit="1" customWidth="1"/>
    <col min="11268" max="11268" width="44" style="147" bestFit="1" customWidth="1"/>
    <col min="11269" max="11269" width="9.42578125" style="147" bestFit="1" customWidth="1"/>
    <col min="11270" max="11270" width="13.7109375" style="147" bestFit="1" customWidth="1"/>
    <col min="11271" max="11271" width="16.85546875" style="147" bestFit="1" customWidth="1"/>
    <col min="11272" max="11272" width="9.140625" style="147"/>
    <col min="11273" max="11273" width="25.7109375" style="147" bestFit="1" customWidth="1"/>
    <col min="11274" max="11274" width="12.5703125" style="147" bestFit="1" customWidth="1"/>
    <col min="11275" max="11522" width="9.140625" style="147"/>
    <col min="11523" max="11523" width="7" style="147" bestFit="1" customWidth="1"/>
    <col min="11524" max="11524" width="44" style="147" bestFit="1" customWidth="1"/>
    <col min="11525" max="11525" width="9.42578125" style="147" bestFit="1" customWidth="1"/>
    <col min="11526" max="11526" width="13.7109375" style="147" bestFit="1" customWidth="1"/>
    <col min="11527" max="11527" width="16.85546875" style="147" bestFit="1" customWidth="1"/>
    <col min="11528" max="11528" width="9.140625" style="147"/>
    <col min="11529" max="11529" width="25.7109375" style="147" bestFit="1" customWidth="1"/>
    <col min="11530" max="11530" width="12.5703125" style="147" bestFit="1" customWidth="1"/>
    <col min="11531" max="11778" width="9.140625" style="147"/>
    <col min="11779" max="11779" width="7" style="147" bestFit="1" customWidth="1"/>
    <col min="11780" max="11780" width="44" style="147" bestFit="1" customWidth="1"/>
    <col min="11781" max="11781" width="9.42578125" style="147" bestFit="1" customWidth="1"/>
    <col min="11782" max="11782" width="13.7109375" style="147" bestFit="1" customWidth="1"/>
    <col min="11783" max="11783" width="16.85546875" style="147" bestFit="1" customWidth="1"/>
    <col min="11784" max="11784" width="9.140625" style="147"/>
    <col min="11785" max="11785" width="25.7109375" style="147" bestFit="1" customWidth="1"/>
    <col min="11786" max="11786" width="12.5703125" style="147" bestFit="1" customWidth="1"/>
    <col min="11787" max="12034" width="9.140625" style="147"/>
    <col min="12035" max="12035" width="7" style="147" bestFit="1" customWidth="1"/>
    <col min="12036" max="12036" width="44" style="147" bestFit="1" customWidth="1"/>
    <col min="12037" max="12037" width="9.42578125" style="147" bestFit="1" customWidth="1"/>
    <col min="12038" max="12038" width="13.7109375" style="147" bestFit="1" customWidth="1"/>
    <col min="12039" max="12039" width="16.85546875" style="147" bestFit="1" customWidth="1"/>
    <col min="12040" max="12040" width="9.140625" style="147"/>
    <col min="12041" max="12041" width="25.7109375" style="147" bestFit="1" customWidth="1"/>
    <col min="12042" max="12042" width="12.5703125" style="147" bestFit="1" customWidth="1"/>
    <col min="12043" max="12290" width="9.140625" style="147"/>
    <col min="12291" max="12291" width="7" style="147" bestFit="1" customWidth="1"/>
    <col min="12292" max="12292" width="44" style="147" bestFit="1" customWidth="1"/>
    <col min="12293" max="12293" width="9.42578125" style="147" bestFit="1" customWidth="1"/>
    <col min="12294" max="12294" width="13.7109375" style="147" bestFit="1" customWidth="1"/>
    <col min="12295" max="12295" width="16.85546875" style="147" bestFit="1" customWidth="1"/>
    <col min="12296" max="12296" width="9.140625" style="147"/>
    <col min="12297" max="12297" width="25.7109375" style="147" bestFit="1" customWidth="1"/>
    <col min="12298" max="12298" width="12.5703125" style="147" bestFit="1" customWidth="1"/>
    <col min="12299" max="12546" width="9.140625" style="147"/>
    <col min="12547" max="12547" width="7" style="147" bestFit="1" customWidth="1"/>
    <col min="12548" max="12548" width="44" style="147" bestFit="1" customWidth="1"/>
    <col min="12549" max="12549" width="9.42578125" style="147" bestFit="1" customWidth="1"/>
    <col min="12550" max="12550" width="13.7109375" style="147" bestFit="1" customWidth="1"/>
    <col min="12551" max="12551" width="16.85546875" style="147" bestFit="1" customWidth="1"/>
    <col min="12552" max="12552" width="9.140625" style="147"/>
    <col min="12553" max="12553" width="25.7109375" style="147" bestFit="1" customWidth="1"/>
    <col min="12554" max="12554" width="12.5703125" style="147" bestFit="1" customWidth="1"/>
    <col min="12555" max="12802" width="9.140625" style="147"/>
    <col min="12803" max="12803" width="7" style="147" bestFit="1" customWidth="1"/>
    <col min="12804" max="12804" width="44" style="147" bestFit="1" customWidth="1"/>
    <col min="12805" max="12805" width="9.42578125" style="147" bestFit="1" customWidth="1"/>
    <col min="12806" max="12806" width="13.7109375" style="147" bestFit="1" customWidth="1"/>
    <col min="12807" max="12807" width="16.85546875" style="147" bestFit="1" customWidth="1"/>
    <col min="12808" max="12808" width="9.140625" style="147"/>
    <col min="12809" max="12809" width="25.7109375" style="147" bestFit="1" customWidth="1"/>
    <col min="12810" max="12810" width="12.5703125" style="147" bestFit="1" customWidth="1"/>
    <col min="12811" max="13058" width="9.140625" style="147"/>
    <col min="13059" max="13059" width="7" style="147" bestFit="1" customWidth="1"/>
    <col min="13060" max="13060" width="44" style="147" bestFit="1" customWidth="1"/>
    <col min="13061" max="13061" width="9.42578125" style="147" bestFit="1" customWidth="1"/>
    <col min="13062" max="13062" width="13.7109375" style="147" bestFit="1" customWidth="1"/>
    <col min="13063" max="13063" width="16.85546875" style="147" bestFit="1" customWidth="1"/>
    <col min="13064" max="13064" width="9.140625" style="147"/>
    <col min="13065" max="13065" width="25.7109375" style="147" bestFit="1" customWidth="1"/>
    <col min="13066" max="13066" width="12.5703125" style="147" bestFit="1" customWidth="1"/>
    <col min="13067" max="13314" width="9.140625" style="147"/>
    <col min="13315" max="13315" width="7" style="147" bestFit="1" customWidth="1"/>
    <col min="13316" max="13316" width="44" style="147" bestFit="1" customWidth="1"/>
    <col min="13317" max="13317" width="9.42578125" style="147" bestFit="1" customWidth="1"/>
    <col min="13318" max="13318" width="13.7109375" style="147" bestFit="1" customWidth="1"/>
    <col min="13319" max="13319" width="16.85546875" style="147" bestFit="1" customWidth="1"/>
    <col min="13320" max="13320" width="9.140625" style="147"/>
    <col min="13321" max="13321" width="25.7109375" style="147" bestFit="1" customWidth="1"/>
    <col min="13322" max="13322" width="12.5703125" style="147" bestFit="1" customWidth="1"/>
    <col min="13323" max="13570" width="9.140625" style="147"/>
    <col min="13571" max="13571" width="7" style="147" bestFit="1" customWidth="1"/>
    <col min="13572" max="13572" width="44" style="147" bestFit="1" customWidth="1"/>
    <col min="13573" max="13573" width="9.42578125" style="147" bestFit="1" customWidth="1"/>
    <col min="13574" max="13574" width="13.7109375" style="147" bestFit="1" customWidth="1"/>
    <col min="13575" max="13575" width="16.85546875" style="147" bestFit="1" customWidth="1"/>
    <col min="13576" max="13576" width="9.140625" style="147"/>
    <col min="13577" max="13577" width="25.7109375" style="147" bestFit="1" customWidth="1"/>
    <col min="13578" max="13578" width="12.5703125" style="147" bestFit="1" customWidth="1"/>
    <col min="13579" max="13826" width="9.140625" style="147"/>
    <col min="13827" max="13827" width="7" style="147" bestFit="1" customWidth="1"/>
    <col min="13828" max="13828" width="44" style="147" bestFit="1" customWidth="1"/>
    <col min="13829" max="13829" width="9.42578125" style="147" bestFit="1" customWidth="1"/>
    <col min="13830" max="13830" width="13.7109375" style="147" bestFit="1" customWidth="1"/>
    <col min="13831" max="13831" width="16.85546875" style="147" bestFit="1" customWidth="1"/>
    <col min="13832" max="13832" width="9.140625" style="147"/>
    <col min="13833" max="13833" width="25.7109375" style="147" bestFit="1" customWidth="1"/>
    <col min="13834" max="13834" width="12.5703125" style="147" bestFit="1" customWidth="1"/>
    <col min="13835" max="14082" width="9.140625" style="147"/>
    <col min="14083" max="14083" width="7" style="147" bestFit="1" customWidth="1"/>
    <col min="14084" max="14084" width="44" style="147" bestFit="1" customWidth="1"/>
    <col min="14085" max="14085" width="9.42578125" style="147" bestFit="1" customWidth="1"/>
    <col min="14086" max="14086" width="13.7109375" style="147" bestFit="1" customWidth="1"/>
    <col min="14087" max="14087" width="16.85546875" style="147" bestFit="1" customWidth="1"/>
    <col min="14088" max="14088" width="9.140625" style="147"/>
    <col min="14089" max="14089" width="25.7109375" style="147" bestFit="1" customWidth="1"/>
    <col min="14090" max="14090" width="12.5703125" style="147" bestFit="1" customWidth="1"/>
    <col min="14091" max="14338" width="9.140625" style="147"/>
    <col min="14339" max="14339" width="7" style="147" bestFit="1" customWidth="1"/>
    <col min="14340" max="14340" width="44" style="147" bestFit="1" customWidth="1"/>
    <col min="14341" max="14341" width="9.42578125" style="147" bestFit="1" customWidth="1"/>
    <col min="14342" max="14342" width="13.7109375" style="147" bestFit="1" customWidth="1"/>
    <col min="14343" max="14343" width="16.85546875" style="147" bestFit="1" customWidth="1"/>
    <col min="14344" max="14344" width="9.140625" style="147"/>
    <col min="14345" max="14345" width="25.7109375" style="147" bestFit="1" customWidth="1"/>
    <col min="14346" max="14346" width="12.5703125" style="147" bestFit="1" customWidth="1"/>
    <col min="14347" max="14594" width="9.140625" style="147"/>
    <col min="14595" max="14595" width="7" style="147" bestFit="1" customWidth="1"/>
    <col min="14596" max="14596" width="44" style="147" bestFit="1" customWidth="1"/>
    <col min="14597" max="14597" width="9.42578125" style="147" bestFit="1" customWidth="1"/>
    <col min="14598" max="14598" width="13.7109375" style="147" bestFit="1" customWidth="1"/>
    <col min="14599" max="14599" width="16.85546875" style="147" bestFit="1" customWidth="1"/>
    <col min="14600" max="14600" width="9.140625" style="147"/>
    <col min="14601" max="14601" width="25.7109375" style="147" bestFit="1" customWidth="1"/>
    <col min="14602" max="14602" width="12.5703125" style="147" bestFit="1" customWidth="1"/>
    <col min="14603" max="14850" width="9.140625" style="147"/>
    <col min="14851" max="14851" width="7" style="147" bestFit="1" customWidth="1"/>
    <col min="14852" max="14852" width="44" style="147" bestFit="1" customWidth="1"/>
    <col min="14853" max="14853" width="9.42578125" style="147" bestFit="1" customWidth="1"/>
    <col min="14854" max="14854" width="13.7109375" style="147" bestFit="1" customWidth="1"/>
    <col min="14855" max="14855" width="16.85546875" style="147" bestFit="1" customWidth="1"/>
    <col min="14856" max="14856" width="9.140625" style="147"/>
    <col min="14857" max="14857" width="25.7109375" style="147" bestFit="1" customWidth="1"/>
    <col min="14858" max="14858" width="12.5703125" style="147" bestFit="1" customWidth="1"/>
    <col min="14859" max="15106" width="9.140625" style="147"/>
    <col min="15107" max="15107" width="7" style="147" bestFit="1" customWidth="1"/>
    <col min="15108" max="15108" width="44" style="147" bestFit="1" customWidth="1"/>
    <col min="15109" max="15109" width="9.42578125" style="147" bestFit="1" customWidth="1"/>
    <col min="15110" max="15110" width="13.7109375" style="147" bestFit="1" customWidth="1"/>
    <col min="15111" max="15111" width="16.85546875" style="147" bestFit="1" customWidth="1"/>
    <col min="15112" max="15112" width="9.140625" style="147"/>
    <col min="15113" max="15113" width="25.7109375" style="147" bestFit="1" customWidth="1"/>
    <col min="15114" max="15114" width="12.5703125" style="147" bestFit="1" customWidth="1"/>
    <col min="15115" max="15362" width="9.140625" style="147"/>
    <col min="15363" max="15363" width="7" style="147" bestFit="1" customWidth="1"/>
    <col min="15364" max="15364" width="44" style="147" bestFit="1" customWidth="1"/>
    <col min="15365" max="15365" width="9.42578125" style="147" bestFit="1" customWidth="1"/>
    <col min="15366" max="15366" width="13.7109375" style="147" bestFit="1" customWidth="1"/>
    <col min="15367" max="15367" width="16.85546875" style="147" bestFit="1" customWidth="1"/>
    <col min="15368" max="15368" width="9.140625" style="147"/>
    <col min="15369" max="15369" width="25.7109375" style="147" bestFit="1" customWidth="1"/>
    <col min="15370" max="15370" width="12.5703125" style="147" bestFit="1" customWidth="1"/>
    <col min="15371" max="15618" width="9.140625" style="147"/>
    <col min="15619" max="15619" width="7" style="147" bestFit="1" customWidth="1"/>
    <col min="15620" max="15620" width="44" style="147" bestFit="1" customWidth="1"/>
    <col min="15621" max="15621" width="9.42578125" style="147" bestFit="1" customWidth="1"/>
    <col min="15622" max="15622" width="13.7109375" style="147" bestFit="1" customWidth="1"/>
    <col min="15623" max="15623" width="16.85546875" style="147" bestFit="1" customWidth="1"/>
    <col min="15624" max="15624" width="9.140625" style="147"/>
    <col min="15625" max="15625" width="25.7109375" style="147" bestFit="1" customWidth="1"/>
    <col min="15626" max="15626" width="12.5703125" style="147" bestFit="1" customWidth="1"/>
    <col min="15627" max="15874" width="9.140625" style="147"/>
    <col min="15875" max="15875" width="7" style="147" bestFit="1" customWidth="1"/>
    <col min="15876" max="15876" width="44" style="147" bestFit="1" customWidth="1"/>
    <col min="15877" max="15877" width="9.42578125" style="147" bestFit="1" customWidth="1"/>
    <col min="15878" max="15878" width="13.7109375" style="147" bestFit="1" customWidth="1"/>
    <col min="15879" max="15879" width="16.85546875" style="147" bestFit="1" customWidth="1"/>
    <col min="15880" max="15880" width="9.140625" style="147"/>
    <col min="15881" max="15881" width="25.7109375" style="147" bestFit="1" customWidth="1"/>
    <col min="15882" max="15882" width="12.5703125" style="147" bestFit="1" customWidth="1"/>
    <col min="15883" max="16130" width="9.140625" style="147"/>
    <col min="16131" max="16131" width="7" style="147" bestFit="1" customWidth="1"/>
    <col min="16132" max="16132" width="44" style="147" bestFit="1" customWidth="1"/>
    <col min="16133" max="16133" width="9.42578125" style="147" bestFit="1" customWidth="1"/>
    <col min="16134" max="16134" width="13.7109375" style="147" bestFit="1" customWidth="1"/>
    <col min="16135" max="16135" width="16.85546875" style="147" bestFit="1" customWidth="1"/>
    <col min="16136" max="16136" width="9.140625" style="147"/>
    <col min="16137" max="16137" width="25.7109375" style="147" bestFit="1" customWidth="1"/>
    <col min="16138" max="16138" width="12.5703125" style="147" bestFit="1" customWidth="1"/>
    <col min="16139" max="16384" width="9.140625" style="147"/>
  </cols>
  <sheetData>
    <row r="1" spans="1:9" x14ac:dyDescent="0.3">
      <c r="A1" s="289" t="s">
        <v>178</v>
      </c>
      <c r="B1" s="289"/>
      <c r="C1" s="289"/>
      <c r="D1" s="289"/>
      <c r="E1" s="289"/>
      <c r="F1" s="289"/>
      <c r="G1" s="289"/>
    </row>
    <row r="2" spans="1:9" ht="6" customHeight="1" x14ac:dyDescent="0.3">
      <c r="A2" s="148"/>
      <c r="B2" s="148"/>
      <c r="C2" s="148"/>
      <c r="D2" s="148"/>
      <c r="E2" s="148"/>
      <c r="F2" s="148"/>
      <c r="G2" s="148"/>
    </row>
    <row r="3" spans="1:9" ht="32.25" customHeight="1" x14ac:dyDescent="0.3">
      <c r="A3" s="149" t="s">
        <v>179</v>
      </c>
      <c r="B3" s="149" t="s">
        <v>180</v>
      </c>
      <c r="C3" s="149" t="s">
        <v>181</v>
      </c>
      <c r="D3" s="149" t="s">
        <v>182</v>
      </c>
      <c r="E3" s="149" t="s">
        <v>157</v>
      </c>
      <c r="F3" s="149" t="s">
        <v>158</v>
      </c>
      <c r="G3" s="149" t="s">
        <v>158</v>
      </c>
    </row>
    <row r="4" spans="1:9" s="155" customFormat="1" ht="48.75" customHeight="1" x14ac:dyDescent="0.25">
      <c r="A4" s="150">
        <v>1</v>
      </c>
      <c r="B4" s="151" t="s">
        <v>183</v>
      </c>
      <c r="C4" s="152" t="s">
        <v>184</v>
      </c>
      <c r="D4" s="152">
        <v>2</v>
      </c>
      <c r="E4" s="153">
        <v>9</v>
      </c>
      <c r="F4" s="153">
        <f>E4*D4</f>
        <v>18</v>
      </c>
      <c r="G4" s="154">
        <f t="shared" ref="G4:G25" si="0">F4/3</f>
        <v>6</v>
      </c>
    </row>
    <row r="5" spans="1:9" s="155" customFormat="1" ht="26.25" customHeight="1" x14ac:dyDescent="0.25">
      <c r="A5" s="150">
        <v>2</v>
      </c>
      <c r="B5" s="151" t="s">
        <v>185</v>
      </c>
      <c r="C5" s="152" t="s">
        <v>186</v>
      </c>
      <c r="D5" s="152">
        <v>9</v>
      </c>
      <c r="E5" s="153">
        <v>1.5</v>
      </c>
      <c r="F5" s="154">
        <f t="shared" ref="F5:F26" si="1">E5*D5</f>
        <v>13.5</v>
      </c>
      <c r="G5" s="154">
        <f t="shared" si="0"/>
        <v>4.5</v>
      </c>
    </row>
    <row r="6" spans="1:9" s="155" customFormat="1" ht="25.5" x14ac:dyDescent="0.25">
      <c r="A6" s="150">
        <v>3</v>
      </c>
      <c r="B6" s="151" t="s">
        <v>187</v>
      </c>
      <c r="C6" s="152" t="s">
        <v>186</v>
      </c>
      <c r="D6" s="152">
        <v>18</v>
      </c>
      <c r="E6" s="153">
        <v>4.9000000000000004</v>
      </c>
      <c r="F6" s="154">
        <f t="shared" si="1"/>
        <v>88.2</v>
      </c>
      <c r="G6" s="154">
        <f t="shared" si="0"/>
        <v>29.400000000000002</v>
      </c>
      <c r="I6" s="156"/>
    </row>
    <row r="7" spans="1:9" s="155" customFormat="1" ht="63.75" x14ac:dyDescent="0.25">
      <c r="A7" s="150">
        <v>4</v>
      </c>
      <c r="B7" s="151" t="s">
        <v>188</v>
      </c>
      <c r="C7" s="152" t="s">
        <v>189</v>
      </c>
      <c r="D7" s="152">
        <v>9</v>
      </c>
      <c r="E7" s="153">
        <v>4.5</v>
      </c>
      <c r="F7" s="154">
        <f t="shared" si="1"/>
        <v>40.5</v>
      </c>
      <c r="G7" s="154">
        <f t="shared" si="0"/>
        <v>13.5</v>
      </c>
    </row>
    <row r="8" spans="1:9" s="155" customFormat="1" ht="60.75" customHeight="1" x14ac:dyDescent="0.25">
      <c r="A8" s="150">
        <v>5</v>
      </c>
      <c r="B8" s="151" t="s">
        <v>190</v>
      </c>
      <c r="C8" s="152" t="s">
        <v>155</v>
      </c>
      <c r="D8" s="152">
        <v>18</v>
      </c>
      <c r="E8" s="153">
        <v>2.5</v>
      </c>
      <c r="F8" s="154">
        <f>E8*D8</f>
        <v>45</v>
      </c>
      <c r="G8" s="154">
        <f t="shared" si="0"/>
        <v>15</v>
      </c>
    </row>
    <row r="9" spans="1:9" s="155" customFormat="1" ht="51" x14ac:dyDescent="0.25">
      <c r="A9" s="150">
        <v>6</v>
      </c>
      <c r="B9" s="151" t="s">
        <v>191</v>
      </c>
      <c r="C9" s="152" t="s">
        <v>155</v>
      </c>
      <c r="D9" s="152">
        <v>18</v>
      </c>
      <c r="E9" s="153">
        <v>1.5</v>
      </c>
      <c r="F9" s="154">
        <f t="shared" si="1"/>
        <v>27</v>
      </c>
      <c r="G9" s="154">
        <f t="shared" si="0"/>
        <v>9</v>
      </c>
      <c r="I9" s="156"/>
    </row>
    <row r="10" spans="1:9" s="155" customFormat="1" ht="63.75" x14ac:dyDescent="0.25">
      <c r="A10" s="150">
        <v>7</v>
      </c>
      <c r="B10" s="151" t="s">
        <v>192</v>
      </c>
      <c r="C10" s="152" t="s">
        <v>155</v>
      </c>
      <c r="D10" s="152">
        <v>18</v>
      </c>
      <c r="E10" s="153">
        <v>2.5</v>
      </c>
      <c r="F10" s="154">
        <f t="shared" si="1"/>
        <v>45</v>
      </c>
      <c r="G10" s="154">
        <f t="shared" si="0"/>
        <v>15</v>
      </c>
    </row>
    <row r="11" spans="1:9" s="155" customFormat="1" ht="63.75" x14ac:dyDescent="0.25">
      <c r="A11" s="150">
        <v>8</v>
      </c>
      <c r="B11" s="151" t="s">
        <v>193</v>
      </c>
      <c r="C11" s="152" t="s">
        <v>155</v>
      </c>
      <c r="D11" s="152">
        <v>18</v>
      </c>
      <c r="E11" s="153">
        <v>2.5</v>
      </c>
      <c r="F11" s="154">
        <f t="shared" si="1"/>
        <v>45</v>
      </c>
      <c r="G11" s="154">
        <f t="shared" si="0"/>
        <v>15</v>
      </c>
    </row>
    <row r="12" spans="1:9" s="155" customFormat="1" ht="51" x14ac:dyDescent="0.25">
      <c r="A12" s="150">
        <v>9</v>
      </c>
      <c r="B12" s="151" t="s">
        <v>194</v>
      </c>
      <c r="C12" s="152" t="s">
        <v>155</v>
      </c>
      <c r="D12" s="152">
        <v>18</v>
      </c>
      <c r="E12" s="153">
        <v>5</v>
      </c>
      <c r="F12" s="154">
        <f t="shared" si="1"/>
        <v>90</v>
      </c>
      <c r="G12" s="154">
        <f>F12/12</f>
        <v>7.5</v>
      </c>
    </row>
    <row r="13" spans="1:9" s="155" customFormat="1" ht="44.25" customHeight="1" x14ac:dyDescent="0.25">
      <c r="A13" s="150">
        <v>10</v>
      </c>
      <c r="B13" s="151" t="s">
        <v>195</v>
      </c>
      <c r="C13" s="152" t="s">
        <v>155</v>
      </c>
      <c r="D13" s="152">
        <v>2</v>
      </c>
      <c r="E13" s="153">
        <v>7</v>
      </c>
      <c r="F13" s="154">
        <f t="shared" si="1"/>
        <v>14</v>
      </c>
      <c r="G13" s="154">
        <f>F13/60</f>
        <v>0.23333333333333334</v>
      </c>
    </row>
    <row r="14" spans="1:9" s="155" customFormat="1" ht="76.5" x14ac:dyDescent="0.25">
      <c r="A14" s="150">
        <v>12</v>
      </c>
      <c r="B14" s="151" t="s">
        <v>196</v>
      </c>
      <c r="C14" s="152" t="s">
        <v>197</v>
      </c>
      <c r="D14" s="152">
        <v>18</v>
      </c>
      <c r="E14" s="153">
        <v>5</v>
      </c>
      <c r="F14" s="154">
        <f t="shared" si="1"/>
        <v>90</v>
      </c>
      <c r="G14" s="154">
        <f t="shared" si="0"/>
        <v>30</v>
      </c>
    </row>
    <row r="15" spans="1:9" s="155" customFormat="1" ht="38.25" x14ac:dyDescent="0.25">
      <c r="A15" s="150">
        <v>13</v>
      </c>
      <c r="B15" s="151" t="s">
        <v>198</v>
      </c>
      <c r="C15" s="152" t="s">
        <v>189</v>
      </c>
      <c r="D15" s="152">
        <v>18</v>
      </c>
      <c r="E15" s="153">
        <v>2.5</v>
      </c>
      <c r="F15" s="154">
        <f t="shared" si="1"/>
        <v>45</v>
      </c>
      <c r="G15" s="154">
        <f t="shared" si="0"/>
        <v>15</v>
      </c>
    </row>
    <row r="16" spans="1:9" s="155" customFormat="1" ht="25.5" x14ac:dyDescent="0.25">
      <c r="A16" s="150">
        <v>14</v>
      </c>
      <c r="B16" s="151" t="s">
        <v>199</v>
      </c>
      <c r="C16" s="152" t="s">
        <v>155</v>
      </c>
      <c r="D16" s="152">
        <v>8</v>
      </c>
      <c r="E16" s="153">
        <v>10</v>
      </c>
      <c r="F16" s="154">
        <f t="shared" si="1"/>
        <v>80</v>
      </c>
      <c r="G16" s="154">
        <f>F16/60</f>
        <v>1.3333333333333333</v>
      </c>
    </row>
    <row r="17" spans="1:7" s="155" customFormat="1" ht="63.75" x14ac:dyDescent="0.25">
      <c r="A17" s="150">
        <v>15</v>
      </c>
      <c r="B17" s="151" t="s">
        <v>200</v>
      </c>
      <c r="C17" s="152" t="s">
        <v>184</v>
      </c>
      <c r="D17" s="152">
        <v>9</v>
      </c>
      <c r="E17" s="153">
        <v>20</v>
      </c>
      <c r="F17" s="154">
        <f t="shared" si="1"/>
        <v>180</v>
      </c>
      <c r="G17" s="154">
        <f t="shared" si="0"/>
        <v>60</v>
      </c>
    </row>
    <row r="18" spans="1:7" s="155" customFormat="1" ht="44.25" customHeight="1" x14ac:dyDescent="0.25">
      <c r="A18" s="150">
        <v>16</v>
      </c>
      <c r="B18" s="151" t="s">
        <v>201</v>
      </c>
      <c r="C18" s="152" t="s">
        <v>155</v>
      </c>
      <c r="D18" s="152">
        <v>2</v>
      </c>
      <c r="E18" s="153">
        <v>35</v>
      </c>
      <c r="F18" s="154">
        <f t="shared" si="1"/>
        <v>70</v>
      </c>
      <c r="G18" s="154">
        <f t="shared" si="0"/>
        <v>23.333333333333332</v>
      </c>
    </row>
    <row r="19" spans="1:7" s="155" customFormat="1" ht="38.25" x14ac:dyDescent="0.25">
      <c r="A19" s="150">
        <v>17</v>
      </c>
      <c r="B19" s="151" t="s">
        <v>202</v>
      </c>
      <c r="C19" s="152" t="s">
        <v>184</v>
      </c>
      <c r="D19" s="152">
        <v>18</v>
      </c>
      <c r="E19" s="153">
        <v>20</v>
      </c>
      <c r="F19" s="154">
        <f t="shared" si="1"/>
        <v>360</v>
      </c>
      <c r="G19" s="154">
        <f t="shared" si="0"/>
        <v>120</v>
      </c>
    </row>
    <row r="20" spans="1:7" s="155" customFormat="1" ht="63.75" x14ac:dyDescent="0.25">
      <c r="A20" s="150">
        <v>18</v>
      </c>
      <c r="B20" s="151" t="s">
        <v>203</v>
      </c>
      <c r="C20" s="152" t="s">
        <v>155</v>
      </c>
      <c r="D20" s="152">
        <v>2</v>
      </c>
      <c r="E20" s="153">
        <v>100</v>
      </c>
      <c r="F20" s="154">
        <f t="shared" si="1"/>
        <v>200</v>
      </c>
      <c r="G20" s="154">
        <f>F20/60</f>
        <v>3.3333333333333335</v>
      </c>
    </row>
    <row r="21" spans="1:7" s="155" customFormat="1" ht="44.25" customHeight="1" x14ac:dyDescent="0.25">
      <c r="A21" s="150">
        <v>19</v>
      </c>
      <c r="B21" s="151" t="s">
        <v>204</v>
      </c>
      <c r="C21" s="152" t="s">
        <v>155</v>
      </c>
      <c r="D21" s="152">
        <v>45</v>
      </c>
      <c r="E21" s="153">
        <v>1</v>
      </c>
      <c r="F21" s="154">
        <f t="shared" si="1"/>
        <v>45</v>
      </c>
      <c r="G21" s="154">
        <f t="shared" si="0"/>
        <v>15</v>
      </c>
    </row>
    <row r="22" spans="1:7" s="155" customFormat="1" ht="44.25" customHeight="1" x14ac:dyDescent="0.25">
      <c r="A22" s="150">
        <v>20</v>
      </c>
      <c r="B22" s="151" t="s">
        <v>205</v>
      </c>
      <c r="C22" s="152" t="s">
        <v>186</v>
      </c>
      <c r="D22" s="152">
        <v>36</v>
      </c>
      <c r="E22" s="153">
        <v>2</v>
      </c>
      <c r="F22" s="154">
        <f t="shared" si="1"/>
        <v>72</v>
      </c>
      <c r="G22" s="154">
        <f t="shared" si="0"/>
        <v>24</v>
      </c>
    </row>
    <row r="23" spans="1:7" s="155" customFormat="1" ht="63.75" x14ac:dyDescent="0.25">
      <c r="A23" s="150">
        <v>21</v>
      </c>
      <c r="B23" s="151" t="s">
        <v>206</v>
      </c>
      <c r="C23" s="152" t="s">
        <v>155</v>
      </c>
      <c r="D23" s="152">
        <v>4</v>
      </c>
      <c r="E23" s="153">
        <v>10</v>
      </c>
      <c r="F23" s="154">
        <f t="shared" si="1"/>
        <v>40</v>
      </c>
      <c r="G23" s="154">
        <f>F23/60</f>
        <v>0.66666666666666663</v>
      </c>
    </row>
    <row r="24" spans="1:7" s="155" customFormat="1" ht="25.5" x14ac:dyDescent="0.25">
      <c r="A24" s="150">
        <v>22</v>
      </c>
      <c r="B24" s="151" t="s">
        <v>207</v>
      </c>
      <c r="C24" s="152" t="s">
        <v>155</v>
      </c>
      <c r="D24" s="152">
        <v>2</v>
      </c>
      <c r="E24" s="153">
        <v>10</v>
      </c>
      <c r="F24" s="154">
        <f t="shared" si="1"/>
        <v>20</v>
      </c>
      <c r="G24" s="154">
        <f>F24/60</f>
        <v>0.33333333333333331</v>
      </c>
    </row>
    <row r="25" spans="1:7" s="155" customFormat="1" ht="25.5" x14ac:dyDescent="0.25">
      <c r="A25" s="150">
        <v>23</v>
      </c>
      <c r="B25" s="151" t="s">
        <v>208</v>
      </c>
      <c r="C25" s="152" t="s">
        <v>155</v>
      </c>
      <c r="D25" s="152">
        <v>18</v>
      </c>
      <c r="E25" s="153">
        <v>10</v>
      </c>
      <c r="F25" s="154">
        <f t="shared" si="1"/>
        <v>180</v>
      </c>
      <c r="G25" s="154">
        <f t="shared" si="0"/>
        <v>60</v>
      </c>
    </row>
    <row r="26" spans="1:7" s="155" customFormat="1" ht="25.5" x14ac:dyDescent="0.25">
      <c r="A26" s="150">
        <v>24</v>
      </c>
      <c r="B26" s="151" t="s">
        <v>209</v>
      </c>
      <c r="C26" s="152" t="s">
        <v>155</v>
      </c>
      <c r="D26" s="152">
        <v>4</v>
      </c>
      <c r="E26" s="153">
        <v>10</v>
      </c>
      <c r="F26" s="154">
        <f t="shared" si="1"/>
        <v>40</v>
      </c>
      <c r="G26" s="154">
        <f>F26/60</f>
        <v>0.66666666666666663</v>
      </c>
    </row>
    <row r="27" spans="1:7" x14ac:dyDescent="0.3">
      <c r="A27" s="285" t="s">
        <v>210</v>
      </c>
      <c r="B27" s="285"/>
      <c r="C27" s="285"/>
      <c r="D27" s="285"/>
      <c r="E27" s="285"/>
      <c r="F27" s="157"/>
      <c r="G27" s="158">
        <f>SUM(G4:G26)</f>
        <v>468.8</v>
      </c>
    </row>
    <row r="28" spans="1:7" x14ac:dyDescent="0.3">
      <c r="A28" s="301" t="s">
        <v>211</v>
      </c>
      <c r="B28" s="302"/>
      <c r="C28" s="302"/>
      <c r="D28" s="302"/>
      <c r="E28" s="303"/>
      <c r="F28" s="159"/>
      <c r="G28" s="158">
        <f>G27/18</f>
        <v>26.044444444444444</v>
      </c>
    </row>
    <row r="29" spans="1:7" x14ac:dyDescent="0.3">
      <c r="B29" s="160" t="s">
        <v>212</v>
      </c>
      <c r="C29" s="161"/>
    </row>
    <row r="31" spans="1:7" x14ac:dyDescent="0.3">
      <c r="A31" s="289" t="s">
        <v>213</v>
      </c>
      <c r="B31" s="289"/>
      <c r="C31" s="289"/>
      <c r="D31" s="289"/>
      <c r="E31" s="289"/>
      <c r="F31" s="289"/>
      <c r="G31" s="289"/>
    </row>
    <row r="32" spans="1:7" ht="6" customHeight="1" x14ac:dyDescent="0.3">
      <c r="A32" s="148"/>
      <c r="B32" s="148"/>
      <c r="C32" s="148"/>
      <c r="D32" s="148"/>
      <c r="E32" s="148"/>
      <c r="F32" s="148"/>
      <c r="G32" s="148"/>
    </row>
    <row r="33" spans="1:9" ht="32.25" customHeight="1" x14ac:dyDescent="0.3">
      <c r="A33" s="149" t="s">
        <v>179</v>
      </c>
      <c r="B33" s="149" t="s">
        <v>180</v>
      </c>
      <c r="C33" s="149" t="s">
        <v>214</v>
      </c>
      <c r="D33" s="149" t="s">
        <v>182</v>
      </c>
      <c r="E33" s="149" t="s">
        <v>157</v>
      </c>
      <c r="F33" s="149" t="s">
        <v>158</v>
      </c>
      <c r="G33" s="149" t="s">
        <v>158</v>
      </c>
    </row>
    <row r="34" spans="1:9" s="155" customFormat="1" ht="89.25" x14ac:dyDescent="0.25">
      <c r="A34" s="150">
        <v>1</v>
      </c>
      <c r="B34" s="152" t="s">
        <v>215</v>
      </c>
      <c r="C34" s="152" t="s">
        <v>216</v>
      </c>
      <c r="D34" s="152">
        <v>18</v>
      </c>
      <c r="E34" s="153">
        <v>10</v>
      </c>
      <c r="F34" s="163">
        <f t="shared" ref="F34:F41" si="2">E34*D34</f>
        <v>180</v>
      </c>
      <c r="G34" s="154">
        <f>F34/12</f>
        <v>15</v>
      </c>
    </row>
    <row r="35" spans="1:9" s="155" customFormat="1" ht="26.25" customHeight="1" x14ac:dyDescent="0.25">
      <c r="A35" s="150">
        <v>2</v>
      </c>
      <c r="B35" s="152" t="s">
        <v>217</v>
      </c>
      <c r="C35" s="152" t="s">
        <v>218</v>
      </c>
      <c r="D35" s="152">
        <v>9</v>
      </c>
      <c r="E35" s="153">
        <v>25</v>
      </c>
      <c r="F35" s="163">
        <f t="shared" si="2"/>
        <v>225</v>
      </c>
      <c r="G35" s="154">
        <f t="shared" ref="G35:G41" si="3">F35/60</f>
        <v>3.75</v>
      </c>
    </row>
    <row r="36" spans="1:9" s="155" customFormat="1" ht="51" x14ac:dyDescent="0.25">
      <c r="A36" s="150"/>
      <c r="B36" s="152" t="s">
        <v>219</v>
      </c>
      <c r="C36" s="152" t="s">
        <v>220</v>
      </c>
      <c r="D36" s="152">
        <v>9</v>
      </c>
      <c r="E36" s="153">
        <v>5</v>
      </c>
      <c r="F36" s="163">
        <f t="shared" si="2"/>
        <v>45</v>
      </c>
      <c r="G36" s="154">
        <f t="shared" si="3"/>
        <v>0.75</v>
      </c>
      <c r="I36" s="156"/>
    </row>
    <row r="37" spans="1:9" s="155" customFormat="1" ht="27.75" customHeight="1" x14ac:dyDescent="0.25">
      <c r="A37" s="150"/>
      <c r="B37" s="152" t="s">
        <v>221</v>
      </c>
      <c r="C37" s="152" t="s">
        <v>216</v>
      </c>
      <c r="D37" s="152">
        <v>18</v>
      </c>
      <c r="E37" s="153">
        <v>20</v>
      </c>
      <c r="F37" s="163">
        <f t="shared" si="2"/>
        <v>360</v>
      </c>
      <c r="G37" s="154">
        <f t="shared" si="3"/>
        <v>6</v>
      </c>
    </row>
    <row r="38" spans="1:9" s="155" customFormat="1" x14ac:dyDescent="0.25">
      <c r="A38" s="150"/>
      <c r="B38" s="152" t="s">
        <v>222</v>
      </c>
      <c r="C38" s="152" t="s">
        <v>218</v>
      </c>
      <c r="D38" s="152">
        <v>18</v>
      </c>
      <c r="E38" s="153">
        <v>15</v>
      </c>
      <c r="F38" s="163">
        <f t="shared" si="2"/>
        <v>270</v>
      </c>
      <c r="G38" s="154">
        <f t="shared" si="3"/>
        <v>4.5</v>
      </c>
    </row>
    <row r="39" spans="1:9" s="155" customFormat="1" x14ac:dyDescent="0.25">
      <c r="A39" s="150"/>
      <c r="B39" s="152" t="s">
        <v>223</v>
      </c>
      <c r="C39" s="152" t="s">
        <v>216</v>
      </c>
      <c r="D39" s="152">
        <v>9</v>
      </c>
      <c r="E39" s="153">
        <v>90</v>
      </c>
      <c r="F39" s="163">
        <f t="shared" si="2"/>
        <v>810</v>
      </c>
      <c r="G39" s="154">
        <f t="shared" si="3"/>
        <v>13.5</v>
      </c>
      <c r="I39" s="156"/>
    </row>
    <row r="40" spans="1:9" s="155" customFormat="1" ht="27.75" customHeight="1" x14ac:dyDescent="0.25">
      <c r="A40" s="150"/>
      <c r="B40" s="152" t="s">
        <v>224</v>
      </c>
      <c r="C40" s="152" t="s">
        <v>216</v>
      </c>
      <c r="D40" s="152">
        <v>9</v>
      </c>
      <c r="E40" s="153">
        <v>100</v>
      </c>
      <c r="F40" s="163">
        <f t="shared" si="2"/>
        <v>900</v>
      </c>
      <c r="G40" s="154">
        <f t="shared" si="3"/>
        <v>15</v>
      </c>
    </row>
    <row r="41" spans="1:9" s="155" customFormat="1" x14ac:dyDescent="0.25">
      <c r="A41" s="150"/>
      <c r="B41" s="152" t="s">
        <v>225</v>
      </c>
      <c r="C41" s="152" t="s">
        <v>218</v>
      </c>
      <c r="D41" s="152">
        <v>9</v>
      </c>
      <c r="E41" s="153">
        <v>100</v>
      </c>
      <c r="F41" s="163">
        <f t="shared" si="2"/>
        <v>900</v>
      </c>
      <c r="G41" s="154">
        <f t="shared" si="3"/>
        <v>15</v>
      </c>
    </row>
    <row r="42" spans="1:9" x14ac:dyDescent="0.3">
      <c r="A42" s="285" t="s">
        <v>210</v>
      </c>
      <c r="B42" s="285"/>
      <c r="C42" s="285"/>
      <c r="D42" s="285"/>
      <c r="E42" s="285"/>
      <c r="F42" s="157"/>
      <c r="G42" s="158">
        <f>SUM(G34:G41)</f>
        <v>73.5</v>
      </c>
    </row>
    <row r="43" spans="1:9" x14ac:dyDescent="0.3">
      <c r="A43" s="301" t="s">
        <v>226</v>
      </c>
      <c r="B43" s="302"/>
      <c r="C43" s="302"/>
      <c r="D43" s="302"/>
      <c r="E43" s="303"/>
      <c r="F43" s="159"/>
      <c r="G43" s="158">
        <f>G42/18</f>
        <v>4.083333333333333</v>
      </c>
    </row>
    <row r="44" spans="1:9" x14ac:dyDescent="0.3">
      <c r="B44" s="160"/>
      <c r="C44" s="161"/>
    </row>
    <row r="46" spans="1:9" x14ac:dyDescent="0.3">
      <c r="A46" s="289" t="s">
        <v>227</v>
      </c>
      <c r="B46" s="289"/>
      <c r="C46" s="289"/>
      <c r="D46" s="289"/>
      <c r="E46" s="289"/>
      <c r="F46" s="289"/>
      <c r="G46" s="289"/>
    </row>
    <row r="47" spans="1:9" ht="31.5" x14ac:dyDescent="0.3">
      <c r="A47" s="149" t="s">
        <v>179</v>
      </c>
      <c r="B47" s="149" t="s">
        <v>180</v>
      </c>
      <c r="C47" s="149" t="s">
        <v>214</v>
      </c>
      <c r="D47" s="149" t="s">
        <v>182</v>
      </c>
      <c r="E47" s="149" t="s">
        <v>157</v>
      </c>
      <c r="F47" s="149" t="s">
        <v>158</v>
      </c>
      <c r="G47" s="149" t="s">
        <v>158</v>
      </c>
    </row>
    <row r="48" spans="1:9" ht="51" x14ac:dyDescent="0.3">
      <c r="A48" s="150">
        <v>1</v>
      </c>
      <c r="B48" s="164" t="s">
        <v>228</v>
      </c>
      <c r="C48" s="152" t="s">
        <v>216</v>
      </c>
      <c r="D48" s="152">
        <v>9</v>
      </c>
      <c r="E48" s="153">
        <v>25</v>
      </c>
      <c r="F48" s="163">
        <f>E48*D48</f>
        <v>225</v>
      </c>
      <c r="G48" s="154">
        <f>F48/60</f>
        <v>3.75</v>
      </c>
    </row>
    <row r="49" spans="1:9" x14ac:dyDescent="0.3">
      <c r="A49" s="285" t="s">
        <v>210</v>
      </c>
      <c r="B49" s="285"/>
      <c r="C49" s="285"/>
      <c r="D49" s="285"/>
      <c r="E49" s="285"/>
      <c r="F49" s="157"/>
      <c r="G49" s="158">
        <f>SUM(G48)</f>
        <v>3.75</v>
      </c>
    </row>
    <row r="50" spans="1:9" x14ac:dyDescent="0.3">
      <c r="A50" s="285" t="s">
        <v>229</v>
      </c>
      <c r="B50" s="285"/>
      <c r="C50" s="285"/>
      <c r="D50" s="285"/>
      <c r="E50" s="159"/>
      <c r="F50" s="159"/>
      <c r="G50" s="158">
        <f>G49/18</f>
        <v>0.20833333333333334</v>
      </c>
    </row>
    <row r="51" spans="1:9" x14ac:dyDescent="0.3">
      <c r="B51" s="160"/>
      <c r="C51" s="161"/>
    </row>
    <row r="52" spans="1:9" ht="15" customHeight="1" x14ac:dyDescent="0.3">
      <c r="A52" s="290" t="s">
        <v>230</v>
      </c>
      <c r="B52" s="291"/>
      <c r="C52" s="291"/>
      <c r="D52" s="291"/>
      <c r="E52" s="291"/>
      <c r="F52" s="291"/>
      <c r="G52" s="292"/>
    </row>
    <row r="53" spans="1:9" ht="30" customHeight="1" x14ac:dyDescent="0.3">
      <c r="A53" s="293" t="s">
        <v>179</v>
      </c>
      <c r="B53" s="295" t="s">
        <v>231</v>
      </c>
      <c r="C53" s="297" t="s">
        <v>214</v>
      </c>
      <c r="D53" s="299" t="s">
        <v>182</v>
      </c>
      <c r="E53" s="295" t="s">
        <v>157</v>
      </c>
      <c r="F53" s="283" t="s">
        <v>158</v>
      </c>
      <c r="G53" s="283" t="s">
        <v>232</v>
      </c>
    </row>
    <row r="54" spans="1:9" x14ac:dyDescent="0.3">
      <c r="A54" s="294"/>
      <c r="B54" s="296"/>
      <c r="C54" s="298"/>
      <c r="D54" s="300"/>
      <c r="E54" s="296"/>
      <c r="F54" s="284"/>
      <c r="G54" s="284"/>
    </row>
    <row r="55" spans="1:9" s="155" customFormat="1" ht="20.25" customHeight="1" x14ac:dyDescent="0.25">
      <c r="A55" s="150">
        <v>1</v>
      </c>
      <c r="B55" s="151" t="s">
        <v>233</v>
      </c>
      <c r="C55" s="152" t="s">
        <v>234</v>
      </c>
      <c r="D55" s="152">
        <v>2</v>
      </c>
      <c r="E55" s="153">
        <v>10</v>
      </c>
      <c r="F55" s="153">
        <f>E55*D55</f>
        <v>20</v>
      </c>
      <c r="G55" s="154">
        <f t="shared" ref="G55:G63" si="4">F55/60</f>
        <v>0.33333333333333331</v>
      </c>
    </row>
    <row r="56" spans="1:9" s="155" customFormat="1" ht="37.5" customHeight="1" x14ac:dyDescent="0.25">
      <c r="A56" s="150">
        <v>2</v>
      </c>
      <c r="B56" s="151" t="s">
        <v>235</v>
      </c>
      <c r="C56" s="152" t="s">
        <v>155</v>
      </c>
      <c r="D56" s="152">
        <v>2</v>
      </c>
      <c r="E56" s="153">
        <v>10</v>
      </c>
      <c r="F56" s="154">
        <f t="shared" ref="F56:F59" si="5">E56*D56</f>
        <v>20</v>
      </c>
      <c r="G56" s="154">
        <f t="shared" si="4"/>
        <v>0.33333333333333331</v>
      </c>
    </row>
    <row r="57" spans="1:9" s="155" customFormat="1" x14ac:dyDescent="0.25">
      <c r="A57" s="150">
        <v>3</v>
      </c>
      <c r="B57" s="151" t="s">
        <v>236</v>
      </c>
      <c r="C57" s="152" t="s">
        <v>234</v>
      </c>
      <c r="D57" s="152">
        <v>2</v>
      </c>
      <c r="E57" s="153">
        <v>10</v>
      </c>
      <c r="F57" s="154">
        <f t="shared" si="5"/>
        <v>20</v>
      </c>
      <c r="G57" s="154">
        <f t="shared" si="4"/>
        <v>0.33333333333333331</v>
      </c>
      <c r="I57" s="156"/>
    </row>
    <row r="58" spans="1:9" s="155" customFormat="1" ht="25.5" x14ac:dyDescent="0.25">
      <c r="A58" s="150">
        <v>4</v>
      </c>
      <c r="B58" s="151" t="s">
        <v>237</v>
      </c>
      <c r="C58" s="152" t="s">
        <v>234</v>
      </c>
      <c r="D58" s="152">
        <v>2</v>
      </c>
      <c r="E58" s="153">
        <v>10</v>
      </c>
      <c r="F58" s="154">
        <f t="shared" si="5"/>
        <v>20</v>
      </c>
      <c r="G58" s="154">
        <f t="shared" si="4"/>
        <v>0.33333333333333331</v>
      </c>
    </row>
    <row r="59" spans="1:9" s="155" customFormat="1" x14ac:dyDescent="0.25">
      <c r="A59" s="150">
        <v>5</v>
      </c>
      <c r="B59" s="151" t="s">
        <v>238</v>
      </c>
      <c r="C59" s="152" t="s">
        <v>234</v>
      </c>
      <c r="D59" s="152">
        <v>2</v>
      </c>
      <c r="E59" s="153">
        <v>10</v>
      </c>
      <c r="F59" s="154">
        <f t="shared" si="5"/>
        <v>20</v>
      </c>
      <c r="G59" s="154">
        <f t="shared" si="4"/>
        <v>0.33333333333333331</v>
      </c>
    </row>
    <row r="60" spans="1:9" s="155" customFormat="1" ht="60.75" customHeight="1" x14ac:dyDescent="0.25">
      <c r="A60" s="150">
        <v>6</v>
      </c>
      <c r="B60" s="151" t="s">
        <v>239</v>
      </c>
      <c r="C60" s="152" t="s">
        <v>234</v>
      </c>
      <c r="D60" s="152">
        <v>2</v>
      </c>
      <c r="E60" s="153">
        <v>10</v>
      </c>
      <c r="F60" s="154">
        <f>E60*D60</f>
        <v>20</v>
      </c>
      <c r="G60" s="154">
        <f t="shared" si="4"/>
        <v>0.33333333333333331</v>
      </c>
    </row>
    <row r="61" spans="1:9" s="155" customFormat="1" ht="51" x14ac:dyDescent="0.25">
      <c r="A61" s="150">
        <v>7</v>
      </c>
      <c r="B61" s="151" t="s">
        <v>240</v>
      </c>
      <c r="C61" s="152" t="s">
        <v>155</v>
      </c>
      <c r="D61" s="152">
        <v>2</v>
      </c>
      <c r="E61" s="153">
        <v>10</v>
      </c>
      <c r="F61" s="154">
        <f t="shared" ref="F61:F63" si="6">E61*D61</f>
        <v>20</v>
      </c>
      <c r="G61" s="154">
        <f t="shared" si="4"/>
        <v>0.33333333333333331</v>
      </c>
      <c r="I61" s="156"/>
    </row>
    <row r="62" spans="1:9" s="155" customFormat="1" ht="25.5" x14ac:dyDescent="0.25">
      <c r="A62" s="150">
        <v>8</v>
      </c>
      <c r="B62" s="151" t="s">
        <v>241</v>
      </c>
      <c r="C62" s="152" t="s">
        <v>155</v>
      </c>
      <c r="D62" s="152">
        <v>2</v>
      </c>
      <c r="E62" s="153">
        <v>10</v>
      </c>
      <c r="F62" s="154">
        <f t="shared" si="6"/>
        <v>20</v>
      </c>
      <c r="G62" s="154">
        <f t="shared" si="4"/>
        <v>0.33333333333333331</v>
      </c>
    </row>
    <row r="63" spans="1:9" s="155" customFormat="1" ht="51" customHeight="1" x14ac:dyDescent="0.25">
      <c r="A63" s="150">
        <v>9</v>
      </c>
      <c r="B63" s="151" t="s">
        <v>242</v>
      </c>
      <c r="C63" s="152" t="s">
        <v>155</v>
      </c>
      <c r="D63" s="152">
        <v>2</v>
      </c>
      <c r="E63" s="153">
        <v>20</v>
      </c>
      <c r="F63" s="154">
        <f t="shared" si="6"/>
        <v>40</v>
      </c>
      <c r="G63" s="154">
        <f t="shared" si="4"/>
        <v>0.66666666666666663</v>
      </c>
    </row>
    <row r="64" spans="1:9" x14ac:dyDescent="0.3">
      <c r="A64" s="285" t="s">
        <v>210</v>
      </c>
      <c r="B64" s="285"/>
      <c r="C64" s="285"/>
      <c r="D64" s="285"/>
      <c r="E64" s="285"/>
      <c r="F64" s="157"/>
      <c r="G64" s="158">
        <f>SUM(G55:G63)</f>
        <v>3.333333333333333</v>
      </c>
    </row>
    <row r="65" spans="1:7" x14ac:dyDescent="0.3">
      <c r="A65" s="285" t="s">
        <v>226</v>
      </c>
      <c r="B65" s="285"/>
      <c r="C65" s="285"/>
      <c r="D65" s="285"/>
      <c r="E65" s="159"/>
      <c r="F65" s="159"/>
      <c r="G65" s="158">
        <f>G64/18</f>
        <v>0.18518518518518517</v>
      </c>
    </row>
    <row r="66" spans="1:7" x14ac:dyDescent="0.3">
      <c r="B66" s="160"/>
      <c r="C66" s="161"/>
    </row>
    <row r="68" spans="1:7" x14ac:dyDescent="0.3">
      <c r="A68" s="286" t="s">
        <v>210</v>
      </c>
      <c r="B68" s="287"/>
      <c r="C68" s="287"/>
      <c r="D68" s="288"/>
      <c r="E68" s="165"/>
      <c r="F68" s="157"/>
      <c r="G68" s="158">
        <f>G65+G50+G43+G28</f>
        <v>30.521296296296295</v>
      </c>
    </row>
  </sheetData>
  <mergeCells count="20">
    <mergeCell ref="A43:E43"/>
    <mergeCell ref="A1:G1"/>
    <mergeCell ref="A27:E27"/>
    <mergeCell ref="A28:E28"/>
    <mergeCell ref="A31:G31"/>
    <mergeCell ref="A42:E42"/>
    <mergeCell ref="G53:G54"/>
    <mergeCell ref="A64:E64"/>
    <mergeCell ref="A65:D65"/>
    <mergeCell ref="A68:D68"/>
    <mergeCell ref="A46:G46"/>
    <mergeCell ref="A49:E49"/>
    <mergeCell ref="A50:D50"/>
    <mergeCell ref="A52:G52"/>
    <mergeCell ref="A53:A54"/>
    <mergeCell ref="B53:B54"/>
    <mergeCell ref="C53:C54"/>
    <mergeCell ref="D53:D54"/>
    <mergeCell ref="E53:E54"/>
    <mergeCell ref="F53:F54"/>
  </mergeCells>
  <pageMargins left="0.511811024" right="0.511811024" top="0.78740157499999996" bottom="0.78740157499999996" header="0.31496062000000002" footer="0.31496062000000002"/>
  <pageSetup paperSize="9" scale="60" orientation="portrait" r:id="rId1"/>
  <rowBreaks count="1" manualBreakCount="1">
    <brk id="3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view="pageBreakPreview" topLeftCell="A9" zoomScaleNormal="100" zoomScaleSheetLayoutView="100" workbookViewId="0">
      <selection activeCell="E10" sqref="E10"/>
    </sheetView>
  </sheetViews>
  <sheetFormatPr defaultRowHeight="16.5" x14ac:dyDescent="0.3"/>
  <cols>
    <col min="1" max="1" width="15" style="147" customWidth="1"/>
    <col min="2" max="2" width="57.28515625" style="147" customWidth="1"/>
    <col min="3" max="3" width="15.85546875" style="147" customWidth="1"/>
    <col min="4" max="4" width="9.42578125" style="162" bestFit="1" customWidth="1"/>
    <col min="5" max="5" width="16.7109375" style="147" bestFit="1" customWidth="1"/>
    <col min="6" max="7" width="19.42578125" style="147" customWidth="1"/>
    <col min="8" max="8" width="9.140625" style="147"/>
    <col min="9" max="9" width="25.7109375" style="147" bestFit="1" customWidth="1"/>
    <col min="10" max="10" width="12.5703125" style="147" bestFit="1" customWidth="1"/>
    <col min="11" max="258" width="9.140625" style="147"/>
    <col min="259" max="259" width="7" style="147" bestFit="1" customWidth="1"/>
    <col min="260" max="260" width="44" style="147" bestFit="1" customWidth="1"/>
    <col min="261" max="261" width="9.42578125" style="147" bestFit="1" customWidth="1"/>
    <col min="262" max="262" width="13.7109375" style="147" bestFit="1" customWidth="1"/>
    <col min="263" max="263" width="16.85546875" style="147" bestFit="1" customWidth="1"/>
    <col min="264" max="264" width="9.140625" style="147"/>
    <col min="265" max="265" width="25.7109375" style="147" bestFit="1" customWidth="1"/>
    <col min="266" max="266" width="12.5703125" style="147" bestFit="1" customWidth="1"/>
    <col min="267" max="514" width="9.140625" style="147"/>
    <col min="515" max="515" width="7" style="147" bestFit="1" customWidth="1"/>
    <col min="516" max="516" width="44" style="147" bestFit="1" customWidth="1"/>
    <col min="517" max="517" width="9.42578125" style="147" bestFit="1" customWidth="1"/>
    <col min="518" max="518" width="13.7109375" style="147" bestFit="1" customWidth="1"/>
    <col min="519" max="519" width="16.85546875" style="147" bestFit="1" customWidth="1"/>
    <col min="520" max="520" width="9.140625" style="147"/>
    <col min="521" max="521" width="25.7109375" style="147" bestFit="1" customWidth="1"/>
    <col min="522" max="522" width="12.5703125" style="147" bestFit="1" customWidth="1"/>
    <col min="523" max="770" width="9.140625" style="147"/>
    <col min="771" max="771" width="7" style="147" bestFit="1" customWidth="1"/>
    <col min="772" max="772" width="44" style="147" bestFit="1" customWidth="1"/>
    <col min="773" max="773" width="9.42578125" style="147" bestFit="1" customWidth="1"/>
    <col min="774" max="774" width="13.7109375" style="147" bestFit="1" customWidth="1"/>
    <col min="775" max="775" width="16.85546875" style="147" bestFit="1" customWidth="1"/>
    <col min="776" max="776" width="9.140625" style="147"/>
    <col min="777" max="777" width="25.7109375" style="147" bestFit="1" customWidth="1"/>
    <col min="778" max="778" width="12.5703125" style="147" bestFit="1" customWidth="1"/>
    <col min="779" max="1026" width="9.140625" style="147"/>
    <col min="1027" max="1027" width="7" style="147" bestFit="1" customWidth="1"/>
    <col min="1028" max="1028" width="44" style="147" bestFit="1" customWidth="1"/>
    <col min="1029" max="1029" width="9.42578125" style="147" bestFit="1" customWidth="1"/>
    <col min="1030" max="1030" width="13.7109375" style="147" bestFit="1" customWidth="1"/>
    <col min="1031" max="1031" width="16.85546875" style="147" bestFit="1" customWidth="1"/>
    <col min="1032" max="1032" width="9.140625" style="147"/>
    <col min="1033" max="1033" width="25.7109375" style="147" bestFit="1" customWidth="1"/>
    <col min="1034" max="1034" width="12.5703125" style="147" bestFit="1" customWidth="1"/>
    <col min="1035" max="1282" width="9.140625" style="147"/>
    <col min="1283" max="1283" width="7" style="147" bestFit="1" customWidth="1"/>
    <col min="1284" max="1284" width="44" style="147" bestFit="1" customWidth="1"/>
    <col min="1285" max="1285" width="9.42578125" style="147" bestFit="1" customWidth="1"/>
    <col min="1286" max="1286" width="13.7109375" style="147" bestFit="1" customWidth="1"/>
    <col min="1287" max="1287" width="16.85546875" style="147" bestFit="1" customWidth="1"/>
    <col min="1288" max="1288" width="9.140625" style="147"/>
    <col min="1289" max="1289" width="25.7109375" style="147" bestFit="1" customWidth="1"/>
    <col min="1290" max="1290" width="12.5703125" style="147" bestFit="1" customWidth="1"/>
    <col min="1291" max="1538" width="9.140625" style="147"/>
    <col min="1539" max="1539" width="7" style="147" bestFit="1" customWidth="1"/>
    <col min="1540" max="1540" width="44" style="147" bestFit="1" customWidth="1"/>
    <col min="1541" max="1541" width="9.42578125" style="147" bestFit="1" customWidth="1"/>
    <col min="1542" max="1542" width="13.7109375" style="147" bestFit="1" customWidth="1"/>
    <col min="1543" max="1543" width="16.85546875" style="147" bestFit="1" customWidth="1"/>
    <col min="1544" max="1544" width="9.140625" style="147"/>
    <col min="1545" max="1545" width="25.7109375" style="147" bestFit="1" customWidth="1"/>
    <col min="1546" max="1546" width="12.5703125" style="147" bestFit="1" customWidth="1"/>
    <col min="1547" max="1794" width="9.140625" style="147"/>
    <col min="1795" max="1795" width="7" style="147" bestFit="1" customWidth="1"/>
    <col min="1796" max="1796" width="44" style="147" bestFit="1" customWidth="1"/>
    <col min="1797" max="1797" width="9.42578125" style="147" bestFit="1" customWidth="1"/>
    <col min="1798" max="1798" width="13.7109375" style="147" bestFit="1" customWidth="1"/>
    <col min="1799" max="1799" width="16.85546875" style="147" bestFit="1" customWidth="1"/>
    <col min="1800" max="1800" width="9.140625" style="147"/>
    <col min="1801" max="1801" width="25.7109375" style="147" bestFit="1" customWidth="1"/>
    <col min="1802" max="1802" width="12.5703125" style="147" bestFit="1" customWidth="1"/>
    <col min="1803" max="2050" width="9.140625" style="147"/>
    <col min="2051" max="2051" width="7" style="147" bestFit="1" customWidth="1"/>
    <col min="2052" max="2052" width="44" style="147" bestFit="1" customWidth="1"/>
    <col min="2053" max="2053" width="9.42578125" style="147" bestFit="1" customWidth="1"/>
    <col min="2054" max="2054" width="13.7109375" style="147" bestFit="1" customWidth="1"/>
    <col min="2055" max="2055" width="16.85546875" style="147" bestFit="1" customWidth="1"/>
    <col min="2056" max="2056" width="9.140625" style="147"/>
    <col min="2057" max="2057" width="25.7109375" style="147" bestFit="1" customWidth="1"/>
    <col min="2058" max="2058" width="12.5703125" style="147" bestFit="1" customWidth="1"/>
    <col min="2059" max="2306" width="9.140625" style="147"/>
    <col min="2307" max="2307" width="7" style="147" bestFit="1" customWidth="1"/>
    <col min="2308" max="2308" width="44" style="147" bestFit="1" customWidth="1"/>
    <col min="2309" max="2309" width="9.42578125" style="147" bestFit="1" customWidth="1"/>
    <col min="2310" max="2310" width="13.7109375" style="147" bestFit="1" customWidth="1"/>
    <col min="2311" max="2311" width="16.85546875" style="147" bestFit="1" customWidth="1"/>
    <col min="2312" max="2312" width="9.140625" style="147"/>
    <col min="2313" max="2313" width="25.7109375" style="147" bestFit="1" customWidth="1"/>
    <col min="2314" max="2314" width="12.5703125" style="147" bestFit="1" customWidth="1"/>
    <col min="2315" max="2562" width="9.140625" style="147"/>
    <col min="2563" max="2563" width="7" style="147" bestFit="1" customWidth="1"/>
    <col min="2564" max="2564" width="44" style="147" bestFit="1" customWidth="1"/>
    <col min="2565" max="2565" width="9.42578125" style="147" bestFit="1" customWidth="1"/>
    <col min="2566" max="2566" width="13.7109375" style="147" bestFit="1" customWidth="1"/>
    <col min="2567" max="2567" width="16.85546875" style="147" bestFit="1" customWidth="1"/>
    <col min="2568" max="2568" width="9.140625" style="147"/>
    <col min="2569" max="2569" width="25.7109375" style="147" bestFit="1" customWidth="1"/>
    <col min="2570" max="2570" width="12.5703125" style="147" bestFit="1" customWidth="1"/>
    <col min="2571" max="2818" width="9.140625" style="147"/>
    <col min="2819" max="2819" width="7" style="147" bestFit="1" customWidth="1"/>
    <col min="2820" max="2820" width="44" style="147" bestFit="1" customWidth="1"/>
    <col min="2821" max="2821" width="9.42578125" style="147" bestFit="1" customWidth="1"/>
    <col min="2822" max="2822" width="13.7109375" style="147" bestFit="1" customWidth="1"/>
    <col min="2823" max="2823" width="16.85546875" style="147" bestFit="1" customWidth="1"/>
    <col min="2824" max="2824" width="9.140625" style="147"/>
    <col min="2825" max="2825" width="25.7109375" style="147" bestFit="1" customWidth="1"/>
    <col min="2826" max="2826" width="12.5703125" style="147" bestFit="1" customWidth="1"/>
    <col min="2827" max="3074" width="9.140625" style="147"/>
    <col min="3075" max="3075" width="7" style="147" bestFit="1" customWidth="1"/>
    <col min="3076" max="3076" width="44" style="147" bestFit="1" customWidth="1"/>
    <col min="3077" max="3077" width="9.42578125" style="147" bestFit="1" customWidth="1"/>
    <col min="3078" max="3078" width="13.7109375" style="147" bestFit="1" customWidth="1"/>
    <col min="3079" max="3079" width="16.85546875" style="147" bestFit="1" customWidth="1"/>
    <col min="3080" max="3080" width="9.140625" style="147"/>
    <col min="3081" max="3081" width="25.7109375" style="147" bestFit="1" customWidth="1"/>
    <col min="3082" max="3082" width="12.5703125" style="147" bestFit="1" customWidth="1"/>
    <col min="3083" max="3330" width="9.140625" style="147"/>
    <col min="3331" max="3331" width="7" style="147" bestFit="1" customWidth="1"/>
    <col min="3332" max="3332" width="44" style="147" bestFit="1" customWidth="1"/>
    <col min="3333" max="3333" width="9.42578125" style="147" bestFit="1" customWidth="1"/>
    <col min="3334" max="3334" width="13.7109375" style="147" bestFit="1" customWidth="1"/>
    <col min="3335" max="3335" width="16.85546875" style="147" bestFit="1" customWidth="1"/>
    <col min="3336" max="3336" width="9.140625" style="147"/>
    <col min="3337" max="3337" width="25.7109375" style="147" bestFit="1" customWidth="1"/>
    <col min="3338" max="3338" width="12.5703125" style="147" bestFit="1" customWidth="1"/>
    <col min="3339" max="3586" width="9.140625" style="147"/>
    <col min="3587" max="3587" width="7" style="147" bestFit="1" customWidth="1"/>
    <col min="3588" max="3588" width="44" style="147" bestFit="1" customWidth="1"/>
    <col min="3589" max="3589" width="9.42578125" style="147" bestFit="1" customWidth="1"/>
    <col min="3590" max="3590" width="13.7109375" style="147" bestFit="1" customWidth="1"/>
    <col min="3591" max="3591" width="16.85546875" style="147" bestFit="1" customWidth="1"/>
    <col min="3592" max="3592" width="9.140625" style="147"/>
    <col min="3593" max="3593" width="25.7109375" style="147" bestFit="1" customWidth="1"/>
    <col min="3594" max="3594" width="12.5703125" style="147" bestFit="1" customWidth="1"/>
    <col min="3595" max="3842" width="9.140625" style="147"/>
    <col min="3843" max="3843" width="7" style="147" bestFit="1" customWidth="1"/>
    <col min="3844" max="3844" width="44" style="147" bestFit="1" customWidth="1"/>
    <col min="3845" max="3845" width="9.42578125" style="147" bestFit="1" customWidth="1"/>
    <col min="3846" max="3846" width="13.7109375" style="147" bestFit="1" customWidth="1"/>
    <col min="3847" max="3847" width="16.85546875" style="147" bestFit="1" customWidth="1"/>
    <col min="3848" max="3848" width="9.140625" style="147"/>
    <col min="3849" max="3849" width="25.7109375" style="147" bestFit="1" customWidth="1"/>
    <col min="3850" max="3850" width="12.5703125" style="147" bestFit="1" customWidth="1"/>
    <col min="3851" max="4098" width="9.140625" style="147"/>
    <col min="4099" max="4099" width="7" style="147" bestFit="1" customWidth="1"/>
    <col min="4100" max="4100" width="44" style="147" bestFit="1" customWidth="1"/>
    <col min="4101" max="4101" width="9.42578125" style="147" bestFit="1" customWidth="1"/>
    <col min="4102" max="4102" width="13.7109375" style="147" bestFit="1" customWidth="1"/>
    <col min="4103" max="4103" width="16.85546875" style="147" bestFit="1" customWidth="1"/>
    <col min="4104" max="4104" width="9.140625" style="147"/>
    <col min="4105" max="4105" width="25.7109375" style="147" bestFit="1" customWidth="1"/>
    <col min="4106" max="4106" width="12.5703125" style="147" bestFit="1" customWidth="1"/>
    <col min="4107" max="4354" width="9.140625" style="147"/>
    <col min="4355" max="4355" width="7" style="147" bestFit="1" customWidth="1"/>
    <col min="4356" max="4356" width="44" style="147" bestFit="1" customWidth="1"/>
    <col min="4357" max="4357" width="9.42578125" style="147" bestFit="1" customWidth="1"/>
    <col min="4358" max="4358" width="13.7109375" style="147" bestFit="1" customWidth="1"/>
    <col min="4359" max="4359" width="16.85546875" style="147" bestFit="1" customWidth="1"/>
    <col min="4360" max="4360" width="9.140625" style="147"/>
    <col min="4361" max="4361" width="25.7109375" style="147" bestFit="1" customWidth="1"/>
    <col min="4362" max="4362" width="12.5703125" style="147" bestFit="1" customWidth="1"/>
    <col min="4363" max="4610" width="9.140625" style="147"/>
    <col min="4611" max="4611" width="7" style="147" bestFit="1" customWidth="1"/>
    <col min="4612" max="4612" width="44" style="147" bestFit="1" customWidth="1"/>
    <col min="4613" max="4613" width="9.42578125" style="147" bestFit="1" customWidth="1"/>
    <col min="4614" max="4614" width="13.7109375" style="147" bestFit="1" customWidth="1"/>
    <col min="4615" max="4615" width="16.85546875" style="147" bestFit="1" customWidth="1"/>
    <col min="4616" max="4616" width="9.140625" style="147"/>
    <col min="4617" max="4617" width="25.7109375" style="147" bestFit="1" customWidth="1"/>
    <col min="4618" max="4618" width="12.5703125" style="147" bestFit="1" customWidth="1"/>
    <col min="4619" max="4866" width="9.140625" style="147"/>
    <col min="4867" max="4867" width="7" style="147" bestFit="1" customWidth="1"/>
    <col min="4868" max="4868" width="44" style="147" bestFit="1" customWidth="1"/>
    <col min="4869" max="4869" width="9.42578125" style="147" bestFit="1" customWidth="1"/>
    <col min="4870" max="4870" width="13.7109375" style="147" bestFit="1" customWidth="1"/>
    <col min="4871" max="4871" width="16.85546875" style="147" bestFit="1" customWidth="1"/>
    <col min="4872" max="4872" width="9.140625" style="147"/>
    <col min="4873" max="4873" width="25.7109375" style="147" bestFit="1" customWidth="1"/>
    <col min="4874" max="4874" width="12.5703125" style="147" bestFit="1" customWidth="1"/>
    <col min="4875" max="5122" width="9.140625" style="147"/>
    <col min="5123" max="5123" width="7" style="147" bestFit="1" customWidth="1"/>
    <col min="5124" max="5124" width="44" style="147" bestFit="1" customWidth="1"/>
    <col min="5125" max="5125" width="9.42578125" style="147" bestFit="1" customWidth="1"/>
    <col min="5126" max="5126" width="13.7109375" style="147" bestFit="1" customWidth="1"/>
    <col min="5127" max="5127" width="16.85546875" style="147" bestFit="1" customWidth="1"/>
    <col min="5128" max="5128" width="9.140625" style="147"/>
    <col min="5129" max="5129" width="25.7109375" style="147" bestFit="1" customWidth="1"/>
    <col min="5130" max="5130" width="12.5703125" style="147" bestFit="1" customWidth="1"/>
    <col min="5131" max="5378" width="9.140625" style="147"/>
    <col min="5379" max="5379" width="7" style="147" bestFit="1" customWidth="1"/>
    <col min="5380" max="5380" width="44" style="147" bestFit="1" customWidth="1"/>
    <col min="5381" max="5381" width="9.42578125" style="147" bestFit="1" customWidth="1"/>
    <col min="5382" max="5382" width="13.7109375" style="147" bestFit="1" customWidth="1"/>
    <col min="5383" max="5383" width="16.85546875" style="147" bestFit="1" customWidth="1"/>
    <col min="5384" max="5384" width="9.140625" style="147"/>
    <col min="5385" max="5385" width="25.7109375" style="147" bestFit="1" customWidth="1"/>
    <col min="5386" max="5386" width="12.5703125" style="147" bestFit="1" customWidth="1"/>
    <col min="5387" max="5634" width="9.140625" style="147"/>
    <col min="5635" max="5635" width="7" style="147" bestFit="1" customWidth="1"/>
    <col min="5636" max="5636" width="44" style="147" bestFit="1" customWidth="1"/>
    <col min="5637" max="5637" width="9.42578125" style="147" bestFit="1" customWidth="1"/>
    <col min="5638" max="5638" width="13.7109375" style="147" bestFit="1" customWidth="1"/>
    <col min="5639" max="5639" width="16.85546875" style="147" bestFit="1" customWidth="1"/>
    <col min="5640" max="5640" width="9.140625" style="147"/>
    <col min="5641" max="5641" width="25.7109375" style="147" bestFit="1" customWidth="1"/>
    <col min="5642" max="5642" width="12.5703125" style="147" bestFit="1" customWidth="1"/>
    <col min="5643" max="5890" width="9.140625" style="147"/>
    <col min="5891" max="5891" width="7" style="147" bestFit="1" customWidth="1"/>
    <col min="5892" max="5892" width="44" style="147" bestFit="1" customWidth="1"/>
    <col min="5893" max="5893" width="9.42578125" style="147" bestFit="1" customWidth="1"/>
    <col min="5894" max="5894" width="13.7109375" style="147" bestFit="1" customWidth="1"/>
    <col min="5895" max="5895" width="16.85546875" style="147" bestFit="1" customWidth="1"/>
    <col min="5896" max="5896" width="9.140625" style="147"/>
    <col min="5897" max="5897" width="25.7109375" style="147" bestFit="1" customWidth="1"/>
    <col min="5898" max="5898" width="12.5703125" style="147" bestFit="1" customWidth="1"/>
    <col min="5899" max="6146" width="9.140625" style="147"/>
    <col min="6147" max="6147" width="7" style="147" bestFit="1" customWidth="1"/>
    <col min="6148" max="6148" width="44" style="147" bestFit="1" customWidth="1"/>
    <col min="6149" max="6149" width="9.42578125" style="147" bestFit="1" customWidth="1"/>
    <col min="6150" max="6150" width="13.7109375" style="147" bestFit="1" customWidth="1"/>
    <col min="6151" max="6151" width="16.85546875" style="147" bestFit="1" customWidth="1"/>
    <col min="6152" max="6152" width="9.140625" style="147"/>
    <col min="6153" max="6153" width="25.7109375" style="147" bestFit="1" customWidth="1"/>
    <col min="6154" max="6154" width="12.5703125" style="147" bestFit="1" customWidth="1"/>
    <col min="6155" max="6402" width="9.140625" style="147"/>
    <col min="6403" max="6403" width="7" style="147" bestFit="1" customWidth="1"/>
    <col min="6404" max="6404" width="44" style="147" bestFit="1" customWidth="1"/>
    <col min="6405" max="6405" width="9.42578125" style="147" bestFit="1" customWidth="1"/>
    <col min="6406" max="6406" width="13.7109375" style="147" bestFit="1" customWidth="1"/>
    <col min="6407" max="6407" width="16.85546875" style="147" bestFit="1" customWidth="1"/>
    <col min="6408" max="6408" width="9.140625" style="147"/>
    <col min="6409" max="6409" width="25.7109375" style="147" bestFit="1" customWidth="1"/>
    <col min="6410" max="6410" width="12.5703125" style="147" bestFit="1" customWidth="1"/>
    <col min="6411" max="6658" width="9.140625" style="147"/>
    <col min="6659" max="6659" width="7" style="147" bestFit="1" customWidth="1"/>
    <col min="6660" max="6660" width="44" style="147" bestFit="1" customWidth="1"/>
    <col min="6661" max="6661" width="9.42578125" style="147" bestFit="1" customWidth="1"/>
    <col min="6662" max="6662" width="13.7109375" style="147" bestFit="1" customWidth="1"/>
    <col min="6663" max="6663" width="16.85546875" style="147" bestFit="1" customWidth="1"/>
    <col min="6664" max="6664" width="9.140625" style="147"/>
    <col min="6665" max="6665" width="25.7109375" style="147" bestFit="1" customWidth="1"/>
    <col min="6666" max="6666" width="12.5703125" style="147" bestFit="1" customWidth="1"/>
    <col min="6667" max="6914" width="9.140625" style="147"/>
    <col min="6915" max="6915" width="7" style="147" bestFit="1" customWidth="1"/>
    <col min="6916" max="6916" width="44" style="147" bestFit="1" customWidth="1"/>
    <col min="6917" max="6917" width="9.42578125" style="147" bestFit="1" customWidth="1"/>
    <col min="6918" max="6918" width="13.7109375" style="147" bestFit="1" customWidth="1"/>
    <col min="6919" max="6919" width="16.85546875" style="147" bestFit="1" customWidth="1"/>
    <col min="6920" max="6920" width="9.140625" style="147"/>
    <col min="6921" max="6921" width="25.7109375" style="147" bestFit="1" customWidth="1"/>
    <col min="6922" max="6922" width="12.5703125" style="147" bestFit="1" customWidth="1"/>
    <col min="6923" max="7170" width="9.140625" style="147"/>
    <col min="7171" max="7171" width="7" style="147" bestFit="1" customWidth="1"/>
    <col min="7172" max="7172" width="44" style="147" bestFit="1" customWidth="1"/>
    <col min="7173" max="7173" width="9.42578125" style="147" bestFit="1" customWidth="1"/>
    <col min="7174" max="7174" width="13.7109375" style="147" bestFit="1" customWidth="1"/>
    <col min="7175" max="7175" width="16.85546875" style="147" bestFit="1" customWidth="1"/>
    <col min="7176" max="7176" width="9.140625" style="147"/>
    <col min="7177" max="7177" width="25.7109375" style="147" bestFit="1" customWidth="1"/>
    <col min="7178" max="7178" width="12.5703125" style="147" bestFit="1" customWidth="1"/>
    <col min="7179" max="7426" width="9.140625" style="147"/>
    <col min="7427" max="7427" width="7" style="147" bestFit="1" customWidth="1"/>
    <col min="7428" max="7428" width="44" style="147" bestFit="1" customWidth="1"/>
    <col min="7429" max="7429" width="9.42578125" style="147" bestFit="1" customWidth="1"/>
    <col min="7430" max="7430" width="13.7109375" style="147" bestFit="1" customWidth="1"/>
    <col min="7431" max="7431" width="16.85546875" style="147" bestFit="1" customWidth="1"/>
    <col min="7432" max="7432" width="9.140625" style="147"/>
    <col min="7433" max="7433" width="25.7109375" style="147" bestFit="1" customWidth="1"/>
    <col min="7434" max="7434" width="12.5703125" style="147" bestFit="1" customWidth="1"/>
    <col min="7435" max="7682" width="9.140625" style="147"/>
    <col min="7683" max="7683" width="7" style="147" bestFit="1" customWidth="1"/>
    <col min="7684" max="7684" width="44" style="147" bestFit="1" customWidth="1"/>
    <col min="7685" max="7685" width="9.42578125" style="147" bestFit="1" customWidth="1"/>
    <col min="7686" max="7686" width="13.7109375" style="147" bestFit="1" customWidth="1"/>
    <col min="7687" max="7687" width="16.85546875" style="147" bestFit="1" customWidth="1"/>
    <col min="7688" max="7688" width="9.140625" style="147"/>
    <col min="7689" max="7689" width="25.7109375" style="147" bestFit="1" customWidth="1"/>
    <col min="7690" max="7690" width="12.5703125" style="147" bestFit="1" customWidth="1"/>
    <col min="7691" max="7938" width="9.140625" style="147"/>
    <col min="7939" max="7939" width="7" style="147" bestFit="1" customWidth="1"/>
    <col min="7940" max="7940" width="44" style="147" bestFit="1" customWidth="1"/>
    <col min="7941" max="7941" width="9.42578125" style="147" bestFit="1" customWidth="1"/>
    <col min="7942" max="7942" width="13.7109375" style="147" bestFit="1" customWidth="1"/>
    <col min="7943" max="7943" width="16.85546875" style="147" bestFit="1" customWidth="1"/>
    <col min="7944" max="7944" width="9.140625" style="147"/>
    <col min="7945" max="7945" width="25.7109375" style="147" bestFit="1" customWidth="1"/>
    <col min="7946" max="7946" width="12.5703125" style="147" bestFit="1" customWidth="1"/>
    <col min="7947" max="8194" width="9.140625" style="147"/>
    <col min="8195" max="8195" width="7" style="147" bestFit="1" customWidth="1"/>
    <col min="8196" max="8196" width="44" style="147" bestFit="1" customWidth="1"/>
    <col min="8197" max="8197" width="9.42578125" style="147" bestFit="1" customWidth="1"/>
    <col min="8198" max="8198" width="13.7109375" style="147" bestFit="1" customWidth="1"/>
    <col min="8199" max="8199" width="16.85546875" style="147" bestFit="1" customWidth="1"/>
    <col min="8200" max="8200" width="9.140625" style="147"/>
    <col min="8201" max="8201" width="25.7109375" style="147" bestFit="1" customWidth="1"/>
    <col min="8202" max="8202" width="12.5703125" style="147" bestFit="1" customWidth="1"/>
    <col min="8203" max="8450" width="9.140625" style="147"/>
    <col min="8451" max="8451" width="7" style="147" bestFit="1" customWidth="1"/>
    <col min="8452" max="8452" width="44" style="147" bestFit="1" customWidth="1"/>
    <col min="8453" max="8453" width="9.42578125" style="147" bestFit="1" customWidth="1"/>
    <col min="8454" max="8454" width="13.7109375" style="147" bestFit="1" customWidth="1"/>
    <col min="8455" max="8455" width="16.85546875" style="147" bestFit="1" customWidth="1"/>
    <col min="8456" max="8456" width="9.140625" style="147"/>
    <col min="8457" max="8457" width="25.7109375" style="147" bestFit="1" customWidth="1"/>
    <col min="8458" max="8458" width="12.5703125" style="147" bestFit="1" customWidth="1"/>
    <col min="8459" max="8706" width="9.140625" style="147"/>
    <col min="8707" max="8707" width="7" style="147" bestFit="1" customWidth="1"/>
    <col min="8708" max="8708" width="44" style="147" bestFit="1" customWidth="1"/>
    <col min="8709" max="8709" width="9.42578125" style="147" bestFit="1" customWidth="1"/>
    <col min="8710" max="8710" width="13.7109375" style="147" bestFit="1" customWidth="1"/>
    <col min="8711" max="8711" width="16.85546875" style="147" bestFit="1" customWidth="1"/>
    <col min="8712" max="8712" width="9.140625" style="147"/>
    <col min="8713" max="8713" width="25.7109375" style="147" bestFit="1" customWidth="1"/>
    <col min="8714" max="8714" width="12.5703125" style="147" bestFit="1" customWidth="1"/>
    <col min="8715" max="8962" width="9.140625" style="147"/>
    <col min="8963" max="8963" width="7" style="147" bestFit="1" customWidth="1"/>
    <col min="8964" max="8964" width="44" style="147" bestFit="1" customWidth="1"/>
    <col min="8965" max="8965" width="9.42578125" style="147" bestFit="1" customWidth="1"/>
    <col min="8966" max="8966" width="13.7109375" style="147" bestFit="1" customWidth="1"/>
    <col min="8967" max="8967" width="16.85546875" style="147" bestFit="1" customWidth="1"/>
    <col min="8968" max="8968" width="9.140625" style="147"/>
    <col min="8969" max="8969" width="25.7109375" style="147" bestFit="1" customWidth="1"/>
    <col min="8970" max="8970" width="12.5703125" style="147" bestFit="1" customWidth="1"/>
    <col min="8971" max="9218" width="9.140625" style="147"/>
    <col min="9219" max="9219" width="7" style="147" bestFit="1" customWidth="1"/>
    <col min="9220" max="9220" width="44" style="147" bestFit="1" customWidth="1"/>
    <col min="9221" max="9221" width="9.42578125" style="147" bestFit="1" customWidth="1"/>
    <col min="9222" max="9222" width="13.7109375" style="147" bestFit="1" customWidth="1"/>
    <col min="9223" max="9223" width="16.85546875" style="147" bestFit="1" customWidth="1"/>
    <col min="9224" max="9224" width="9.140625" style="147"/>
    <col min="9225" max="9225" width="25.7109375" style="147" bestFit="1" customWidth="1"/>
    <col min="9226" max="9226" width="12.5703125" style="147" bestFit="1" customWidth="1"/>
    <col min="9227" max="9474" width="9.140625" style="147"/>
    <col min="9475" max="9475" width="7" style="147" bestFit="1" customWidth="1"/>
    <col min="9476" max="9476" width="44" style="147" bestFit="1" customWidth="1"/>
    <col min="9477" max="9477" width="9.42578125" style="147" bestFit="1" customWidth="1"/>
    <col min="9478" max="9478" width="13.7109375" style="147" bestFit="1" customWidth="1"/>
    <col min="9479" max="9479" width="16.85546875" style="147" bestFit="1" customWidth="1"/>
    <col min="9480" max="9480" width="9.140625" style="147"/>
    <col min="9481" max="9481" width="25.7109375" style="147" bestFit="1" customWidth="1"/>
    <col min="9482" max="9482" width="12.5703125" style="147" bestFit="1" customWidth="1"/>
    <col min="9483" max="9730" width="9.140625" style="147"/>
    <col min="9731" max="9731" width="7" style="147" bestFit="1" customWidth="1"/>
    <col min="9732" max="9732" width="44" style="147" bestFit="1" customWidth="1"/>
    <col min="9733" max="9733" width="9.42578125" style="147" bestFit="1" customWidth="1"/>
    <col min="9734" max="9734" width="13.7109375" style="147" bestFit="1" customWidth="1"/>
    <col min="9735" max="9735" width="16.85546875" style="147" bestFit="1" customWidth="1"/>
    <col min="9736" max="9736" width="9.140625" style="147"/>
    <col min="9737" max="9737" width="25.7109375" style="147" bestFit="1" customWidth="1"/>
    <col min="9738" max="9738" width="12.5703125" style="147" bestFit="1" customWidth="1"/>
    <col min="9739" max="9986" width="9.140625" style="147"/>
    <col min="9987" max="9987" width="7" style="147" bestFit="1" customWidth="1"/>
    <col min="9988" max="9988" width="44" style="147" bestFit="1" customWidth="1"/>
    <col min="9989" max="9989" width="9.42578125" style="147" bestFit="1" customWidth="1"/>
    <col min="9990" max="9990" width="13.7109375" style="147" bestFit="1" customWidth="1"/>
    <col min="9991" max="9991" width="16.85546875" style="147" bestFit="1" customWidth="1"/>
    <col min="9992" max="9992" width="9.140625" style="147"/>
    <col min="9993" max="9993" width="25.7109375" style="147" bestFit="1" customWidth="1"/>
    <col min="9994" max="9994" width="12.5703125" style="147" bestFit="1" customWidth="1"/>
    <col min="9995" max="10242" width="9.140625" style="147"/>
    <col min="10243" max="10243" width="7" style="147" bestFit="1" customWidth="1"/>
    <col min="10244" max="10244" width="44" style="147" bestFit="1" customWidth="1"/>
    <col min="10245" max="10245" width="9.42578125" style="147" bestFit="1" customWidth="1"/>
    <col min="10246" max="10246" width="13.7109375" style="147" bestFit="1" customWidth="1"/>
    <col min="10247" max="10247" width="16.85546875" style="147" bestFit="1" customWidth="1"/>
    <col min="10248" max="10248" width="9.140625" style="147"/>
    <col min="10249" max="10249" width="25.7109375" style="147" bestFit="1" customWidth="1"/>
    <col min="10250" max="10250" width="12.5703125" style="147" bestFit="1" customWidth="1"/>
    <col min="10251" max="10498" width="9.140625" style="147"/>
    <col min="10499" max="10499" width="7" style="147" bestFit="1" customWidth="1"/>
    <col min="10500" max="10500" width="44" style="147" bestFit="1" customWidth="1"/>
    <col min="10501" max="10501" width="9.42578125" style="147" bestFit="1" customWidth="1"/>
    <col min="10502" max="10502" width="13.7109375" style="147" bestFit="1" customWidth="1"/>
    <col min="10503" max="10503" width="16.85546875" style="147" bestFit="1" customWidth="1"/>
    <col min="10504" max="10504" width="9.140625" style="147"/>
    <col min="10505" max="10505" width="25.7109375" style="147" bestFit="1" customWidth="1"/>
    <col min="10506" max="10506" width="12.5703125" style="147" bestFit="1" customWidth="1"/>
    <col min="10507" max="10754" width="9.140625" style="147"/>
    <col min="10755" max="10755" width="7" style="147" bestFit="1" customWidth="1"/>
    <col min="10756" max="10756" width="44" style="147" bestFit="1" customWidth="1"/>
    <col min="10757" max="10757" width="9.42578125" style="147" bestFit="1" customWidth="1"/>
    <col min="10758" max="10758" width="13.7109375" style="147" bestFit="1" customWidth="1"/>
    <col min="10759" max="10759" width="16.85546875" style="147" bestFit="1" customWidth="1"/>
    <col min="10760" max="10760" width="9.140625" style="147"/>
    <col min="10761" max="10761" width="25.7109375" style="147" bestFit="1" customWidth="1"/>
    <col min="10762" max="10762" width="12.5703125" style="147" bestFit="1" customWidth="1"/>
    <col min="10763" max="11010" width="9.140625" style="147"/>
    <col min="11011" max="11011" width="7" style="147" bestFit="1" customWidth="1"/>
    <col min="11012" max="11012" width="44" style="147" bestFit="1" customWidth="1"/>
    <col min="11013" max="11013" width="9.42578125" style="147" bestFit="1" customWidth="1"/>
    <col min="11014" max="11014" width="13.7109375" style="147" bestFit="1" customWidth="1"/>
    <col min="11015" max="11015" width="16.85546875" style="147" bestFit="1" customWidth="1"/>
    <col min="11016" max="11016" width="9.140625" style="147"/>
    <col min="11017" max="11017" width="25.7109375" style="147" bestFit="1" customWidth="1"/>
    <col min="11018" max="11018" width="12.5703125" style="147" bestFit="1" customWidth="1"/>
    <col min="11019" max="11266" width="9.140625" style="147"/>
    <col min="11267" max="11267" width="7" style="147" bestFit="1" customWidth="1"/>
    <col min="11268" max="11268" width="44" style="147" bestFit="1" customWidth="1"/>
    <col min="11269" max="11269" width="9.42578125" style="147" bestFit="1" customWidth="1"/>
    <col min="11270" max="11270" width="13.7109375" style="147" bestFit="1" customWidth="1"/>
    <col min="11271" max="11271" width="16.85546875" style="147" bestFit="1" customWidth="1"/>
    <col min="11272" max="11272" width="9.140625" style="147"/>
    <col min="11273" max="11273" width="25.7109375" style="147" bestFit="1" customWidth="1"/>
    <col min="11274" max="11274" width="12.5703125" style="147" bestFit="1" customWidth="1"/>
    <col min="11275" max="11522" width="9.140625" style="147"/>
    <col min="11523" max="11523" width="7" style="147" bestFit="1" customWidth="1"/>
    <col min="11524" max="11524" width="44" style="147" bestFit="1" customWidth="1"/>
    <col min="11525" max="11525" width="9.42578125" style="147" bestFit="1" customWidth="1"/>
    <col min="11526" max="11526" width="13.7109375" style="147" bestFit="1" customWidth="1"/>
    <col min="11527" max="11527" width="16.85546875" style="147" bestFit="1" customWidth="1"/>
    <col min="11528" max="11528" width="9.140625" style="147"/>
    <col min="11529" max="11529" width="25.7109375" style="147" bestFit="1" customWidth="1"/>
    <col min="11530" max="11530" width="12.5703125" style="147" bestFit="1" customWidth="1"/>
    <col min="11531" max="11778" width="9.140625" style="147"/>
    <col min="11779" max="11779" width="7" style="147" bestFit="1" customWidth="1"/>
    <col min="11780" max="11780" width="44" style="147" bestFit="1" customWidth="1"/>
    <col min="11781" max="11781" width="9.42578125" style="147" bestFit="1" customWidth="1"/>
    <col min="11782" max="11782" width="13.7109375" style="147" bestFit="1" customWidth="1"/>
    <col min="11783" max="11783" width="16.85546875" style="147" bestFit="1" customWidth="1"/>
    <col min="11784" max="11784" width="9.140625" style="147"/>
    <col min="11785" max="11785" width="25.7109375" style="147" bestFit="1" customWidth="1"/>
    <col min="11786" max="11786" width="12.5703125" style="147" bestFit="1" customWidth="1"/>
    <col min="11787" max="12034" width="9.140625" style="147"/>
    <col min="12035" max="12035" width="7" style="147" bestFit="1" customWidth="1"/>
    <col min="12036" max="12036" width="44" style="147" bestFit="1" customWidth="1"/>
    <col min="12037" max="12037" width="9.42578125" style="147" bestFit="1" customWidth="1"/>
    <col min="12038" max="12038" width="13.7109375" style="147" bestFit="1" customWidth="1"/>
    <col min="12039" max="12039" width="16.85546875" style="147" bestFit="1" customWidth="1"/>
    <col min="12040" max="12040" width="9.140625" style="147"/>
    <col min="12041" max="12041" width="25.7109375" style="147" bestFit="1" customWidth="1"/>
    <col min="12042" max="12042" width="12.5703125" style="147" bestFit="1" customWidth="1"/>
    <col min="12043" max="12290" width="9.140625" style="147"/>
    <col min="12291" max="12291" width="7" style="147" bestFit="1" customWidth="1"/>
    <col min="12292" max="12292" width="44" style="147" bestFit="1" customWidth="1"/>
    <col min="12293" max="12293" width="9.42578125" style="147" bestFit="1" customWidth="1"/>
    <col min="12294" max="12294" width="13.7109375" style="147" bestFit="1" customWidth="1"/>
    <col min="12295" max="12295" width="16.85546875" style="147" bestFit="1" customWidth="1"/>
    <col min="12296" max="12296" width="9.140625" style="147"/>
    <col min="12297" max="12297" width="25.7109375" style="147" bestFit="1" customWidth="1"/>
    <col min="12298" max="12298" width="12.5703125" style="147" bestFit="1" customWidth="1"/>
    <col min="12299" max="12546" width="9.140625" style="147"/>
    <col min="12547" max="12547" width="7" style="147" bestFit="1" customWidth="1"/>
    <col min="12548" max="12548" width="44" style="147" bestFit="1" customWidth="1"/>
    <col min="12549" max="12549" width="9.42578125" style="147" bestFit="1" customWidth="1"/>
    <col min="12550" max="12550" width="13.7109375" style="147" bestFit="1" customWidth="1"/>
    <col min="12551" max="12551" width="16.85546875" style="147" bestFit="1" customWidth="1"/>
    <col min="12552" max="12552" width="9.140625" style="147"/>
    <col min="12553" max="12553" width="25.7109375" style="147" bestFit="1" customWidth="1"/>
    <col min="12554" max="12554" width="12.5703125" style="147" bestFit="1" customWidth="1"/>
    <col min="12555" max="12802" width="9.140625" style="147"/>
    <col min="12803" max="12803" width="7" style="147" bestFit="1" customWidth="1"/>
    <col min="12804" max="12804" width="44" style="147" bestFit="1" customWidth="1"/>
    <col min="12805" max="12805" width="9.42578125" style="147" bestFit="1" customWidth="1"/>
    <col min="12806" max="12806" width="13.7109375" style="147" bestFit="1" customWidth="1"/>
    <col min="12807" max="12807" width="16.85546875" style="147" bestFit="1" customWidth="1"/>
    <col min="12808" max="12808" width="9.140625" style="147"/>
    <col min="12809" max="12809" width="25.7109375" style="147" bestFit="1" customWidth="1"/>
    <col min="12810" max="12810" width="12.5703125" style="147" bestFit="1" customWidth="1"/>
    <col min="12811" max="13058" width="9.140625" style="147"/>
    <col min="13059" max="13059" width="7" style="147" bestFit="1" customWidth="1"/>
    <col min="13060" max="13060" width="44" style="147" bestFit="1" customWidth="1"/>
    <col min="13061" max="13061" width="9.42578125" style="147" bestFit="1" customWidth="1"/>
    <col min="13062" max="13062" width="13.7109375" style="147" bestFit="1" customWidth="1"/>
    <col min="13063" max="13063" width="16.85546875" style="147" bestFit="1" customWidth="1"/>
    <col min="13064" max="13064" width="9.140625" style="147"/>
    <col min="13065" max="13065" width="25.7109375" style="147" bestFit="1" customWidth="1"/>
    <col min="13066" max="13066" width="12.5703125" style="147" bestFit="1" customWidth="1"/>
    <col min="13067" max="13314" width="9.140625" style="147"/>
    <col min="13315" max="13315" width="7" style="147" bestFit="1" customWidth="1"/>
    <col min="13316" max="13316" width="44" style="147" bestFit="1" customWidth="1"/>
    <col min="13317" max="13317" width="9.42578125" style="147" bestFit="1" customWidth="1"/>
    <col min="13318" max="13318" width="13.7109375" style="147" bestFit="1" customWidth="1"/>
    <col min="13319" max="13319" width="16.85546875" style="147" bestFit="1" customWidth="1"/>
    <col min="13320" max="13320" width="9.140625" style="147"/>
    <col min="13321" max="13321" width="25.7109375" style="147" bestFit="1" customWidth="1"/>
    <col min="13322" max="13322" width="12.5703125" style="147" bestFit="1" customWidth="1"/>
    <col min="13323" max="13570" width="9.140625" style="147"/>
    <col min="13571" max="13571" width="7" style="147" bestFit="1" customWidth="1"/>
    <col min="13572" max="13572" width="44" style="147" bestFit="1" customWidth="1"/>
    <col min="13573" max="13573" width="9.42578125" style="147" bestFit="1" customWidth="1"/>
    <col min="13574" max="13574" width="13.7109375" style="147" bestFit="1" customWidth="1"/>
    <col min="13575" max="13575" width="16.85546875" style="147" bestFit="1" customWidth="1"/>
    <col min="13576" max="13576" width="9.140625" style="147"/>
    <col min="13577" max="13577" width="25.7109375" style="147" bestFit="1" customWidth="1"/>
    <col min="13578" max="13578" width="12.5703125" style="147" bestFit="1" customWidth="1"/>
    <col min="13579" max="13826" width="9.140625" style="147"/>
    <col min="13827" max="13827" width="7" style="147" bestFit="1" customWidth="1"/>
    <col min="13828" max="13828" width="44" style="147" bestFit="1" customWidth="1"/>
    <col min="13829" max="13829" width="9.42578125" style="147" bestFit="1" customWidth="1"/>
    <col min="13830" max="13830" width="13.7109375" style="147" bestFit="1" customWidth="1"/>
    <col min="13831" max="13831" width="16.85546875" style="147" bestFit="1" customWidth="1"/>
    <col min="13832" max="13832" width="9.140625" style="147"/>
    <col min="13833" max="13833" width="25.7109375" style="147" bestFit="1" customWidth="1"/>
    <col min="13834" max="13834" width="12.5703125" style="147" bestFit="1" customWidth="1"/>
    <col min="13835" max="14082" width="9.140625" style="147"/>
    <col min="14083" max="14083" width="7" style="147" bestFit="1" customWidth="1"/>
    <col min="14084" max="14084" width="44" style="147" bestFit="1" customWidth="1"/>
    <col min="14085" max="14085" width="9.42578125" style="147" bestFit="1" customWidth="1"/>
    <col min="14086" max="14086" width="13.7109375" style="147" bestFit="1" customWidth="1"/>
    <col min="14087" max="14087" width="16.85546875" style="147" bestFit="1" customWidth="1"/>
    <col min="14088" max="14088" width="9.140625" style="147"/>
    <col min="14089" max="14089" width="25.7109375" style="147" bestFit="1" customWidth="1"/>
    <col min="14090" max="14090" width="12.5703125" style="147" bestFit="1" customWidth="1"/>
    <col min="14091" max="14338" width="9.140625" style="147"/>
    <col min="14339" max="14339" width="7" style="147" bestFit="1" customWidth="1"/>
    <col min="14340" max="14340" width="44" style="147" bestFit="1" customWidth="1"/>
    <col min="14341" max="14341" width="9.42578125" style="147" bestFit="1" customWidth="1"/>
    <col min="14342" max="14342" width="13.7109375" style="147" bestFit="1" customWidth="1"/>
    <col min="14343" max="14343" width="16.85546875" style="147" bestFit="1" customWidth="1"/>
    <col min="14344" max="14344" width="9.140625" style="147"/>
    <col min="14345" max="14345" width="25.7109375" style="147" bestFit="1" customWidth="1"/>
    <col min="14346" max="14346" width="12.5703125" style="147" bestFit="1" customWidth="1"/>
    <col min="14347" max="14594" width="9.140625" style="147"/>
    <col min="14595" max="14595" width="7" style="147" bestFit="1" customWidth="1"/>
    <col min="14596" max="14596" width="44" style="147" bestFit="1" customWidth="1"/>
    <col min="14597" max="14597" width="9.42578125" style="147" bestFit="1" customWidth="1"/>
    <col min="14598" max="14598" width="13.7109375" style="147" bestFit="1" customWidth="1"/>
    <col min="14599" max="14599" width="16.85546875" style="147" bestFit="1" customWidth="1"/>
    <col min="14600" max="14600" width="9.140625" style="147"/>
    <col min="14601" max="14601" width="25.7109375" style="147" bestFit="1" customWidth="1"/>
    <col min="14602" max="14602" width="12.5703125" style="147" bestFit="1" customWidth="1"/>
    <col min="14603" max="14850" width="9.140625" style="147"/>
    <col min="14851" max="14851" width="7" style="147" bestFit="1" customWidth="1"/>
    <col min="14852" max="14852" width="44" style="147" bestFit="1" customWidth="1"/>
    <col min="14853" max="14853" width="9.42578125" style="147" bestFit="1" customWidth="1"/>
    <col min="14854" max="14854" width="13.7109375" style="147" bestFit="1" customWidth="1"/>
    <col min="14855" max="14855" width="16.85546875" style="147" bestFit="1" customWidth="1"/>
    <col min="14856" max="14856" width="9.140625" style="147"/>
    <col min="14857" max="14857" width="25.7109375" style="147" bestFit="1" customWidth="1"/>
    <col min="14858" max="14858" width="12.5703125" style="147" bestFit="1" customWidth="1"/>
    <col min="14859" max="15106" width="9.140625" style="147"/>
    <col min="15107" max="15107" width="7" style="147" bestFit="1" customWidth="1"/>
    <col min="15108" max="15108" width="44" style="147" bestFit="1" customWidth="1"/>
    <col min="15109" max="15109" width="9.42578125" style="147" bestFit="1" customWidth="1"/>
    <col min="15110" max="15110" width="13.7109375" style="147" bestFit="1" customWidth="1"/>
    <col min="15111" max="15111" width="16.85546875" style="147" bestFit="1" customWidth="1"/>
    <col min="15112" max="15112" width="9.140625" style="147"/>
    <col min="15113" max="15113" width="25.7109375" style="147" bestFit="1" customWidth="1"/>
    <col min="15114" max="15114" width="12.5703125" style="147" bestFit="1" customWidth="1"/>
    <col min="15115" max="15362" width="9.140625" style="147"/>
    <col min="15363" max="15363" width="7" style="147" bestFit="1" customWidth="1"/>
    <col min="15364" max="15364" width="44" style="147" bestFit="1" customWidth="1"/>
    <col min="15365" max="15365" width="9.42578125" style="147" bestFit="1" customWidth="1"/>
    <col min="15366" max="15366" width="13.7109375" style="147" bestFit="1" customWidth="1"/>
    <col min="15367" max="15367" width="16.85546875" style="147" bestFit="1" customWidth="1"/>
    <col min="15368" max="15368" width="9.140625" style="147"/>
    <col min="15369" max="15369" width="25.7109375" style="147" bestFit="1" customWidth="1"/>
    <col min="15370" max="15370" width="12.5703125" style="147" bestFit="1" customWidth="1"/>
    <col min="15371" max="15618" width="9.140625" style="147"/>
    <col min="15619" max="15619" width="7" style="147" bestFit="1" customWidth="1"/>
    <col min="15620" max="15620" width="44" style="147" bestFit="1" customWidth="1"/>
    <col min="15621" max="15621" width="9.42578125" style="147" bestFit="1" customWidth="1"/>
    <col min="15622" max="15622" width="13.7109375" style="147" bestFit="1" customWidth="1"/>
    <col min="15623" max="15623" width="16.85546875" style="147" bestFit="1" customWidth="1"/>
    <col min="15624" max="15624" width="9.140625" style="147"/>
    <col min="15625" max="15625" width="25.7109375" style="147" bestFit="1" customWidth="1"/>
    <col min="15626" max="15626" width="12.5703125" style="147" bestFit="1" customWidth="1"/>
    <col min="15627" max="15874" width="9.140625" style="147"/>
    <col min="15875" max="15875" width="7" style="147" bestFit="1" customWidth="1"/>
    <col min="15876" max="15876" width="44" style="147" bestFit="1" customWidth="1"/>
    <col min="15877" max="15877" width="9.42578125" style="147" bestFit="1" customWidth="1"/>
    <col min="15878" max="15878" width="13.7109375" style="147" bestFit="1" customWidth="1"/>
    <col min="15879" max="15879" width="16.85546875" style="147" bestFit="1" customWidth="1"/>
    <col min="15880" max="15880" width="9.140625" style="147"/>
    <col min="15881" max="15881" width="25.7109375" style="147" bestFit="1" customWidth="1"/>
    <col min="15882" max="15882" width="12.5703125" style="147" bestFit="1" customWidth="1"/>
    <col min="15883" max="16130" width="9.140625" style="147"/>
    <col min="16131" max="16131" width="7" style="147" bestFit="1" customWidth="1"/>
    <col min="16132" max="16132" width="44" style="147" bestFit="1" customWidth="1"/>
    <col min="16133" max="16133" width="9.42578125" style="147" bestFit="1" customWidth="1"/>
    <col min="16134" max="16134" width="13.7109375" style="147" bestFit="1" customWidth="1"/>
    <col min="16135" max="16135" width="16.85546875" style="147" bestFit="1" customWidth="1"/>
    <col min="16136" max="16136" width="9.140625" style="147"/>
    <col min="16137" max="16137" width="25.7109375" style="147" bestFit="1" customWidth="1"/>
    <col min="16138" max="16138" width="12.5703125" style="147" bestFit="1" customWidth="1"/>
    <col min="16139" max="16384" width="9.140625" style="147"/>
  </cols>
  <sheetData>
    <row r="1" spans="1:9" x14ac:dyDescent="0.3">
      <c r="A1" s="289" t="s">
        <v>243</v>
      </c>
      <c r="B1" s="289"/>
      <c r="C1" s="289"/>
      <c r="D1" s="289"/>
      <c r="E1" s="289"/>
      <c r="F1" s="289"/>
      <c r="G1" s="289"/>
    </row>
    <row r="2" spans="1:9" ht="6" customHeight="1" x14ac:dyDescent="0.3">
      <c r="A2" s="148"/>
      <c r="B2" s="148"/>
      <c r="C2" s="148"/>
      <c r="D2" s="148"/>
      <c r="E2" s="148"/>
      <c r="F2" s="148"/>
      <c r="G2" s="148"/>
    </row>
    <row r="3" spans="1:9" ht="32.25" customHeight="1" x14ac:dyDescent="0.3">
      <c r="A3" s="149" t="s">
        <v>179</v>
      </c>
      <c r="B3" s="149" t="s">
        <v>180</v>
      </c>
      <c r="C3" s="149" t="s">
        <v>181</v>
      </c>
      <c r="D3" s="149" t="s">
        <v>182</v>
      </c>
      <c r="E3" s="149" t="s">
        <v>157</v>
      </c>
      <c r="F3" s="149" t="s">
        <v>158</v>
      </c>
      <c r="G3" s="149" t="s">
        <v>158</v>
      </c>
    </row>
    <row r="4" spans="1:9" s="155" customFormat="1" ht="30" customHeight="1" x14ac:dyDescent="0.25">
      <c r="A4" s="150">
        <v>1</v>
      </c>
      <c r="B4" s="151" t="s">
        <v>244</v>
      </c>
      <c r="C4" s="151" t="s">
        <v>245</v>
      </c>
      <c r="D4" s="152">
        <v>2</v>
      </c>
      <c r="E4" s="153">
        <v>150</v>
      </c>
      <c r="F4" s="153">
        <f>E4*D4</f>
        <v>300</v>
      </c>
      <c r="G4" s="154">
        <f t="shared" ref="G4:G10" si="0">F4/60</f>
        <v>5</v>
      </c>
    </row>
    <row r="5" spans="1:9" s="155" customFormat="1" ht="26.25" customHeight="1" x14ac:dyDescent="0.25">
      <c r="A5" s="150">
        <v>3</v>
      </c>
      <c r="B5" s="151" t="s">
        <v>246</v>
      </c>
      <c r="C5" s="151" t="s">
        <v>155</v>
      </c>
      <c r="D5" s="152">
        <v>2</v>
      </c>
      <c r="E5" s="153">
        <v>100</v>
      </c>
      <c r="F5" s="154">
        <f t="shared" ref="F5:F8" si="1">E5*D5</f>
        <v>200</v>
      </c>
      <c r="G5" s="154">
        <f t="shared" si="0"/>
        <v>3.3333333333333335</v>
      </c>
    </row>
    <row r="6" spans="1:9" s="155" customFormat="1" ht="38.25" x14ac:dyDescent="0.25">
      <c r="A6" s="150">
        <v>4</v>
      </c>
      <c r="B6" s="151" t="s">
        <v>247</v>
      </c>
      <c r="C6" s="151" t="s">
        <v>155</v>
      </c>
      <c r="D6" s="152">
        <v>2</v>
      </c>
      <c r="E6" s="153">
        <v>500</v>
      </c>
      <c r="F6" s="154">
        <f t="shared" si="1"/>
        <v>1000</v>
      </c>
      <c r="G6" s="154">
        <f t="shared" si="0"/>
        <v>16.666666666666668</v>
      </c>
      <c r="I6" s="156"/>
    </row>
    <row r="7" spans="1:9" s="155" customFormat="1" ht="51" x14ac:dyDescent="0.25">
      <c r="A7" s="150">
        <v>5</v>
      </c>
      <c r="B7" s="151" t="s">
        <v>248</v>
      </c>
      <c r="C7" s="151" t="s">
        <v>155</v>
      </c>
      <c r="D7" s="152">
        <v>2</v>
      </c>
      <c r="E7" s="153">
        <v>100</v>
      </c>
      <c r="F7" s="154">
        <f t="shared" si="1"/>
        <v>200</v>
      </c>
      <c r="G7" s="154">
        <f t="shared" si="0"/>
        <v>3.3333333333333335</v>
      </c>
    </row>
    <row r="8" spans="1:9" s="155" customFormat="1" ht="76.5" x14ac:dyDescent="0.25">
      <c r="A8" s="150">
        <v>6</v>
      </c>
      <c r="B8" s="151" t="s">
        <v>249</v>
      </c>
      <c r="C8" s="151" t="s">
        <v>155</v>
      </c>
      <c r="D8" s="152">
        <v>2</v>
      </c>
      <c r="E8" s="153">
        <v>350</v>
      </c>
      <c r="F8" s="154">
        <f t="shared" si="1"/>
        <v>700</v>
      </c>
      <c r="G8" s="154">
        <f t="shared" si="0"/>
        <v>11.666666666666666</v>
      </c>
    </row>
    <row r="9" spans="1:9" s="155" customFormat="1" ht="60.75" customHeight="1" x14ac:dyDescent="0.25">
      <c r="A9" s="150">
        <v>7</v>
      </c>
      <c r="B9" s="151" t="s">
        <v>250</v>
      </c>
      <c r="C9" s="151" t="s">
        <v>155</v>
      </c>
      <c r="D9" s="152">
        <v>2</v>
      </c>
      <c r="E9" s="153">
        <v>50</v>
      </c>
      <c r="F9" s="154">
        <f>E9*D9</f>
        <v>100</v>
      </c>
      <c r="G9" s="154">
        <f t="shared" si="0"/>
        <v>1.6666666666666667</v>
      </c>
    </row>
    <row r="10" spans="1:9" s="155" customFormat="1" ht="207.75" customHeight="1" x14ac:dyDescent="0.25">
      <c r="A10" s="150">
        <v>8</v>
      </c>
      <c r="B10" s="151" t="s">
        <v>251</v>
      </c>
      <c r="C10" s="151" t="s">
        <v>155</v>
      </c>
      <c r="D10" s="152">
        <v>2</v>
      </c>
      <c r="E10" s="153">
        <v>3930</v>
      </c>
      <c r="F10" s="154">
        <f>E10*D10</f>
        <v>7860</v>
      </c>
      <c r="G10" s="154">
        <f t="shared" si="0"/>
        <v>131</v>
      </c>
    </row>
    <row r="11" spans="1:9" x14ac:dyDescent="0.3">
      <c r="A11" s="285" t="s">
        <v>210</v>
      </c>
      <c r="B11" s="285"/>
      <c r="C11" s="285"/>
      <c r="D11" s="285"/>
      <c r="E11" s="285"/>
      <c r="F11" s="157"/>
      <c r="G11" s="158">
        <f>SUM(G4:G10)</f>
        <v>172.66666666666666</v>
      </c>
    </row>
    <row r="12" spans="1:9" x14ac:dyDescent="0.3">
      <c r="A12" s="301" t="s">
        <v>226</v>
      </c>
      <c r="B12" s="302"/>
      <c r="C12" s="302"/>
      <c r="D12" s="302"/>
      <c r="E12" s="303"/>
      <c r="F12" s="159"/>
      <c r="G12" s="158">
        <f>G11/18</f>
        <v>9.5925925925925917</v>
      </c>
    </row>
    <row r="13" spans="1:9" x14ac:dyDescent="0.3">
      <c r="B13" s="160"/>
      <c r="C13" s="160"/>
    </row>
    <row r="15" spans="1:9" x14ac:dyDescent="0.3">
      <c r="A15" s="289" t="s">
        <v>252</v>
      </c>
      <c r="B15" s="289"/>
      <c r="C15" s="289"/>
      <c r="D15" s="289"/>
      <c r="E15" s="289"/>
      <c r="F15" s="289"/>
      <c r="G15" s="289"/>
    </row>
    <row r="16" spans="1:9" ht="6" customHeight="1" x14ac:dyDescent="0.3">
      <c r="A16" s="148"/>
      <c r="B16" s="148"/>
      <c r="C16" s="148"/>
      <c r="D16" s="148"/>
      <c r="E16" s="148"/>
      <c r="F16" s="148"/>
      <c r="G16" s="148"/>
    </row>
    <row r="17" spans="1:7" ht="32.25" customHeight="1" x14ac:dyDescent="0.3">
      <c r="A17" s="149" t="s">
        <v>179</v>
      </c>
      <c r="B17" s="149" t="s">
        <v>180</v>
      </c>
      <c r="C17" s="149" t="s">
        <v>214</v>
      </c>
      <c r="D17" s="149" t="s">
        <v>182</v>
      </c>
      <c r="E17" s="149" t="s">
        <v>157</v>
      </c>
      <c r="F17" s="149" t="s">
        <v>158</v>
      </c>
      <c r="G17" s="149" t="s">
        <v>158</v>
      </c>
    </row>
    <row r="18" spans="1:7" s="155" customFormat="1" ht="37.5" customHeight="1" x14ac:dyDescent="0.25">
      <c r="A18" s="150">
        <v>1</v>
      </c>
      <c r="B18" s="152" t="s">
        <v>253</v>
      </c>
      <c r="C18" s="152" t="s">
        <v>216</v>
      </c>
      <c r="D18" s="152">
        <v>13</v>
      </c>
      <c r="E18" s="153">
        <v>350</v>
      </c>
      <c r="F18" s="163">
        <f>E18*D18</f>
        <v>4550</v>
      </c>
      <c r="G18" s="154">
        <f>F18/60</f>
        <v>75.833333333333329</v>
      </c>
    </row>
    <row r="19" spans="1:7" s="155" customFormat="1" ht="57.75" customHeight="1" x14ac:dyDescent="0.25">
      <c r="A19" s="150">
        <v>2</v>
      </c>
      <c r="B19" s="152" t="s">
        <v>254</v>
      </c>
      <c r="C19" s="152" t="s">
        <v>216</v>
      </c>
      <c r="D19" s="152">
        <v>3</v>
      </c>
      <c r="E19" s="153">
        <v>150</v>
      </c>
      <c r="F19" s="163">
        <f t="shared" ref="F19" si="2">E19*D19</f>
        <v>450</v>
      </c>
      <c r="G19" s="154">
        <f t="shared" ref="G19" si="3">F19/60</f>
        <v>7.5</v>
      </c>
    </row>
    <row r="20" spans="1:7" x14ac:dyDescent="0.3">
      <c r="A20" s="285" t="s">
        <v>210</v>
      </c>
      <c r="B20" s="285"/>
      <c r="C20" s="285"/>
      <c r="D20" s="285"/>
      <c r="E20" s="285"/>
      <c r="F20" s="157"/>
      <c r="G20" s="158">
        <f>SUM(G18:G19)</f>
        <v>83.333333333333329</v>
      </c>
    </row>
    <row r="21" spans="1:7" x14ac:dyDescent="0.3">
      <c r="A21" s="301" t="s">
        <v>226</v>
      </c>
      <c r="B21" s="302"/>
      <c r="C21" s="302"/>
      <c r="D21" s="302"/>
      <c r="E21" s="303"/>
      <c r="F21" s="159"/>
      <c r="G21" s="158">
        <f>G20/18</f>
        <v>4.6296296296296298</v>
      </c>
    </row>
    <row r="22" spans="1:7" x14ac:dyDescent="0.3">
      <c r="B22" s="160"/>
      <c r="C22" s="160"/>
    </row>
    <row r="24" spans="1:7" x14ac:dyDescent="0.3">
      <c r="A24" s="289" t="s">
        <v>255</v>
      </c>
      <c r="B24" s="289"/>
      <c r="C24" s="289"/>
      <c r="D24" s="289"/>
      <c r="E24" s="289"/>
      <c r="F24" s="289"/>
      <c r="G24" s="289"/>
    </row>
    <row r="25" spans="1:7" ht="6" customHeight="1" x14ac:dyDescent="0.3">
      <c r="A25" s="148"/>
      <c r="B25" s="148"/>
      <c r="C25" s="148"/>
      <c r="D25" s="148"/>
      <c r="E25" s="148"/>
      <c r="F25" s="148"/>
      <c r="G25" s="148"/>
    </row>
    <row r="26" spans="1:7" ht="32.25" customHeight="1" x14ac:dyDescent="0.3">
      <c r="A26" s="149" t="s">
        <v>179</v>
      </c>
      <c r="B26" s="149" t="s">
        <v>180</v>
      </c>
      <c r="C26" s="149" t="s">
        <v>214</v>
      </c>
      <c r="D26" s="149" t="s">
        <v>182</v>
      </c>
      <c r="E26" s="149" t="s">
        <v>157</v>
      </c>
      <c r="F26" s="149" t="s">
        <v>158</v>
      </c>
      <c r="G26" s="149" t="s">
        <v>158</v>
      </c>
    </row>
    <row r="27" spans="1:7" s="155" customFormat="1" ht="190.5" customHeight="1" x14ac:dyDescent="0.25">
      <c r="A27" s="150">
        <v>1</v>
      </c>
      <c r="B27" s="152" t="s">
        <v>256</v>
      </c>
      <c r="C27" s="152" t="s">
        <v>216</v>
      </c>
      <c r="D27" s="152">
        <v>2</v>
      </c>
      <c r="E27" s="153">
        <v>350</v>
      </c>
      <c r="F27" s="163">
        <f>E27*D27</f>
        <v>700</v>
      </c>
      <c r="G27" s="154">
        <f>F27/60</f>
        <v>11.666666666666666</v>
      </c>
    </row>
    <row r="28" spans="1:7" s="155" customFormat="1" ht="25.5" x14ac:dyDescent="0.25">
      <c r="A28" s="150">
        <v>2</v>
      </c>
      <c r="B28" s="152" t="s">
        <v>257</v>
      </c>
      <c r="C28" s="152" t="s">
        <v>216</v>
      </c>
      <c r="D28" s="152">
        <v>18</v>
      </c>
      <c r="E28" s="153">
        <v>10</v>
      </c>
      <c r="F28" s="163">
        <f t="shared" ref="F28:F29" si="4">E28*D28</f>
        <v>180</v>
      </c>
      <c r="G28" s="154">
        <f t="shared" ref="G28:G29" si="5">F28/60</f>
        <v>3</v>
      </c>
    </row>
    <row r="29" spans="1:7" s="155" customFormat="1" ht="25.5" x14ac:dyDescent="0.25">
      <c r="A29" s="150">
        <v>3</v>
      </c>
      <c r="B29" s="152" t="s">
        <v>258</v>
      </c>
      <c r="C29" s="152" t="s">
        <v>216</v>
      </c>
      <c r="D29" s="152">
        <v>2</v>
      </c>
      <c r="E29" s="153">
        <v>350</v>
      </c>
      <c r="F29" s="163">
        <f t="shared" si="4"/>
        <v>700</v>
      </c>
      <c r="G29" s="154">
        <f t="shared" si="5"/>
        <v>11.666666666666666</v>
      </c>
    </row>
    <row r="30" spans="1:7" x14ac:dyDescent="0.3">
      <c r="A30" s="285" t="s">
        <v>210</v>
      </c>
      <c r="B30" s="285"/>
      <c r="C30" s="285"/>
      <c r="D30" s="285"/>
      <c r="E30" s="285"/>
      <c r="F30" s="157"/>
      <c r="G30" s="158">
        <f>SUM(G27:G29)</f>
        <v>26.333333333333332</v>
      </c>
    </row>
    <row r="31" spans="1:7" x14ac:dyDescent="0.3">
      <c r="A31" s="301" t="s">
        <v>226</v>
      </c>
      <c r="B31" s="302"/>
      <c r="C31" s="302"/>
      <c r="D31" s="302"/>
      <c r="E31" s="303"/>
      <c r="F31" s="159"/>
      <c r="G31" s="158">
        <f>G30/18</f>
        <v>1.4629629629629628</v>
      </c>
    </row>
    <row r="33" spans="1:9" x14ac:dyDescent="0.3">
      <c r="A33" s="289" t="s">
        <v>259</v>
      </c>
      <c r="B33" s="289"/>
      <c r="C33" s="289"/>
      <c r="D33" s="289"/>
      <c r="E33" s="289"/>
      <c r="F33" s="289"/>
      <c r="G33" s="289"/>
    </row>
    <row r="34" spans="1:9" ht="6" customHeight="1" x14ac:dyDescent="0.3">
      <c r="A34" s="148"/>
      <c r="B34" s="148"/>
      <c r="C34" s="148"/>
      <c r="D34" s="148"/>
      <c r="E34" s="148"/>
      <c r="F34" s="148"/>
      <c r="G34" s="148"/>
    </row>
    <row r="35" spans="1:9" x14ac:dyDescent="0.3">
      <c r="A35" s="166"/>
      <c r="B35" s="167"/>
      <c r="C35" s="167"/>
      <c r="D35" s="167"/>
      <c r="E35" s="168"/>
      <c r="F35" s="159"/>
      <c r="G35" s="158"/>
    </row>
    <row r="36" spans="1:9" x14ac:dyDescent="0.3">
      <c r="A36" s="289" t="s">
        <v>260</v>
      </c>
      <c r="B36" s="289"/>
      <c r="C36" s="289"/>
      <c r="D36" s="289"/>
      <c r="E36" s="289"/>
      <c r="F36" s="289"/>
      <c r="G36" s="289"/>
    </row>
    <row r="37" spans="1:9" ht="6" customHeight="1" x14ac:dyDescent="0.3">
      <c r="A37" s="148"/>
      <c r="B37" s="148"/>
      <c r="C37" s="148"/>
      <c r="D37" s="148"/>
      <c r="E37" s="148"/>
      <c r="F37" s="148"/>
      <c r="G37" s="148"/>
    </row>
    <row r="38" spans="1:9" ht="32.25" customHeight="1" x14ac:dyDescent="0.3">
      <c r="A38" s="149" t="s">
        <v>179</v>
      </c>
      <c r="B38" s="149" t="s">
        <v>180</v>
      </c>
      <c r="C38" s="149" t="s">
        <v>214</v>
      </c>
      <c r="D38" s="149" t="s">
        <v>182</v>
      </c>
      <c r="E38" s="149" t="s">
        <v>157</v>
      </c>
      <c r="F38" s="149" t="s">
        <v>158</v>
      </c>
      <c r="G38" s="149" t="s">
        <v>158</v>
      </c>
    </row>
    <row r="39" spans="1:9" s="155" customFormat="1" ht="15.75" customHeight="1" x14ac:dyDescent="0.25">
      <c r="A39" s="150">
        <v>1</v>
      </c>
      <c r="B39" s="152" t="s">
        <v>261</v>
      </c>
      <c r="C39" s="152" t="s">
        <v>262</v>
      </c>
      <c r="D39" s="152">
        <v>200</v>
      </c>
      <c r="E39" s="153">
        <v>4.5</v>
      </c>
      <c r="F39" s="163">
        <f>E39*D39</f>
        <v>900</v>
      </c>
      <c r="G39" s="154">
        <f>F39/60</f>
        <v>15</v>
      </c>
      <c r="I39" s="155">
        <f>112/30</f>
        <v>3.7333333333333334</v>
      </c>
    </row>
    <row r="40" spans="1:9" s="155" customFormat="1" ht="18.75" customHeight="1" x14ac:dyDescent="0.25">
      <c r="A40" s="150">
        <v>2</v>
      </c>
      <c r="B40" s="152" t="s">
        <v>263</v>
      </c>
      <c r="C40" s="152" t="s">
        <v>216</v>
      </c>
      <c r="D40" s="152">
        <v>18</v>
      </c>
      <c r="E40" s="153">
        <v>250</v>
      </c>
      <c r="F40" s="163">
        <f>E40*D40</f>
        <v>4500</v>
      </c>
      <c r="G40" s="154">
        <f>F40/60</f>
        <v>75</v>
      </c>
    </row>
    <row r="41" spans="1:9" s="155" customFormat="1" x14ac:dyDescent="0.25">
      <c r="A41" s="150">
        <v>3</v>
      </c>
      <c r="B41" s="152" t="s">
        <v>264</v>
      </c>
      <c r="C41" s="152" t="s">
        <v>216</v>
      </c>
      <c r="D41" s="152">
        <v>18</v>
      </c>
      <c r="E41" s="153">
        <v>250</v>
      </c>
      <c r="F41" s="163">
        <f t="shared" ref="F41" si="6">E41*D41</f>
        <v>4500</v>
      </c>
      <c r="G41" s="154">
        <f t="shared" ref="G41" si="7">F41/60</f>
        <v>75</v>
      </c>
    </row>
    <row r="42" spans="1:9" s="155" customFormat="1" ht="17.25" customHeight="1" x14ac:dyDescent="0.25">
      <c r="A42" s="150">
        <v>4</v>
      </c>
      <c r="B42" s="152" t="s">
        <v>265</v>
      </c>
      <c r="C42" s="152" t="s">
        <v>216</v>
      </c>
      <c r="D42" s="152">
        <v>9</v>
      </c>
      <c r="E42" s="153">
        <v>25</v>
      </c>
      <c r="F42" s="163">
        <f>E42*D42</f>
        <v>225</v>
      </c>
      <c r="G42" s="154">
        <f>F42/60</f>
        <v>3.75</v>
      </c>
    </row>
    <row r="43" spans="1:9" s="155" customFormat="1" x14ac:dyDescent="0.25">
      <c r="A43" s="150">
        <v>5</v>
      </c>
      <c r="B43" s="152" t="s">
        <v>266</v>
      </c>
      <c r="C43" s="152" t="s">
        <v>216</v>
      </c>
      <c r="D43" s="152">
        <v>9</v>
      </c>
      <c r="E43" s="153">
        <v>250</v>
      </c>
      <c r="F43" s="163">
        <f t="shared" ref="F43" si="8">E43*D43</f>
        <v>2250</v>
      </c>
      <c r="G43" s="154">
        <f t="shared" ref="G43" si="9">F43/60</f>
        <v>37.5</v>
      </c>
    </row>
    <row r="44" spans="1:9" s="155" customFormat="1" ht="18" customHeight="1" x14ac:dyDescent="0.25">
      <c r="A44" s="150">
        <v>6</v>
      </c>
      <c r="B44" s="152" t="s">
        <v>267</v>
      </c>
      <c r="C44" s="152" t="s">
        <v>216</v>
      </c>
      <c r="D44" s="152">
        <v>18</v>
      </c>
      <c r="E44" s="153">
        <v>25</v>
      </c>
      <c r="F44" s="163">
        <f>E44*D44</f>
        <v>450</v>
      </c>
      <c r="G44" s="154">
        <f>F44/60</f>
        <v>7.5</v>
      </c>
    </row>
    <row r="45" spans="1:9" s="155" customFormat="1" x14ac:dyDescent="0.25">
      <c r="A45" s="150">
        <v>7</v>
      </c>
      <c r="B45" s="152" t="s">
        <v>268</v>
      </c>
      <c r="C45" s="152" t="s">
        <v>216</v>
      </c>
      <c r="D45" s="152">
        <v>18</v>
      </c>
      <c r="E45" s="153">
        <v>35</v>
      </c>
      <c r="F45" s="163">
        <f t="shared" ref="F45" si="10">E45*D45</f>
        <v>630</v>
      </c>
      <c r="G45" s="154">
        <f t="shared" ref="G45" si="11">F45/60</f>
        <v>10.5</v>
      </c>
    </row>
    <row r="46" spans="1:9" s="155" customFormat="1" ht="21.75" customHeight="1" x14ac:dyDescent="0.25">
      <c r="A46" s="150">
        <v>8</v>
      </c>
      <c r="B46" s="152" t="s">
        <v>269</v>
      </c>
      <c r="C46" s="152" t="s">
        <v>216</v>
      </c>
      <c r="D46" s="152">
        <v>27</v>
      </c>
      <c r="E46" s="153">
        <v>45</v>
      </c>
      <c r="F46" s="163">
        <f>E46*D46</f>
        <v>1215</v>
      </c>
      <c r="G46" s="154">
        <f>F46/60</f>
        <v>20.25</v>
      </c>
    </row>
    <row r="47" spans="1:9" s="155" customFormat="1" ht="15.75" customHeight="1" x14ac:dyDescent="0.25">
      <c r="A47" s="150">
        <v>9</v>
      </c>
      <c r="B47" s="152" t="s">
        <v>270</v>
      </c>
      <c r="C47" s="152" t="s">
        <v>216</v>
      </c>
      <c r="D47" s="152">
        <v>9</v>
      </c>
      <c r="E47" s="153">
        <v>250</v>
      </c>
      <c r="F47" s="163">
        <f>E47*D47</f>
        <v>2250</v>
      </c>
      <c r="G47" s="154">
        <f>F47/60</f>
        <v>37.5</v>
      </c>
    </row>
    <row r="48" spans="1:9" s="155" customFormat="1" ht="18.75" customHeight="1" x14ac:dyDescent="0.25">
      <c r="A48" s="150">
        <v>10</v>
      </c>
      <c r="B48" s="152" t="s">
        <v>271</v>
      </c>
      <c r="C48" s="152" t="s">
        <v>216</v>
      </c>
      <c r="D48" s="152">
        <v>18</v>
      </c>
      <c r="E48" s="153">
        <v>200</v>
      </c>
      <c r="F48" s="163">
        <f>E48*D48</f>
        <v>3600</v>
      </c>
      <c r="G48" s="154">
        <f>F48/60</f>
        <v>60</v>
      </c>
    </row>
    <row r="49" spans="1:7" s="155" customFormat="1" x14ac:dyDescent="0.25">
      <c r="A49" s="150">
        <v>11</v>
      </c>
      <c r="B49" s="152" t="s">
        <v>272</v>
      </c>
      <c r="C49" s="152" t="s">
        <v>216</v>
      </c>
      <c r="D49" s="152">
        <v>18</v>
      </c>
      <c r="E49" s="153">
        <v>150</v>
      </c>
      <c r="F49" s="163">
        <f t="shared" ref="F49" si="12">E49*D49</f>
        <v>2700</v>
      </c>
      <c r="G49" s="154">
        <f t="shared" ref="G49" si="13">F49/60</f>
        <v>45</v>
      </c>
    </row>
    <row r="50" spans="1:7" s="155" customFormat="1" ht="17.25" customHeight="1" x14ac:dyDescent="0.25">
      <c r="A50" s="150">
        <v>12</v>
      </c>
      <c r="B50" s="152" t="s">
        <v>273</v>
      </c>
      <c r="C50" s="152" t="s">
        <v>274</v>
      </c>
      <c r="D50" s="152">
        <v>18</v>
      </c>
      <c r="E50" s="153">
        <v>65</v>
      </c>
      <c r="F50" s="163">
        <f>E50*D50</f>
        <v>1170</v>
      </c>
      <c r="G50" s="154">
        <f>F50/60</f>
        <v>19.5</v>
      </c>
    </row>
    <row r="51" spans="1:7" s="155" customFormat="1" x14ac:dyDescent="0.25">
      <c r="A51" s="150">
        <v>13</v>
      </c>
      <c r="B51" s="152" t="s">
        <v>275</v>
      </c>
      <c r="C51" s="152" t="s">
        <v>262</v>
      </c>
      <c r="D51" s="152">
        <v>18</v>
      </c>
      <c r="E51" s="153">
        <v>10</v>
      </c>
      <c r="F51" s="163">
        <f t="shared" ref="F51" si="14">E51*D51</f>
        <v>180</v>
      </c>
      <c r="G51" s="154">
        <f t="shared" ref="G51" si="15">F51/60</f>
        <v>3</v>
      </c>
    </row>
    <row r="52" spans="1:7" x14ac:dyDescent="0.3">
      <c r="A52" s="285" t="s">
        <v>210</v>
      </c>
      <c r="B52" s="285"/>
      <c r="C52" s="285"/>
      <c r="D52" s="285"/>
      <c r="E52" s="285"/>
      <c r="F52" s="157"/>
      <c r="G52" s="158">
        <f>SUM(G39:G51)</f>
        <v>409.5</v>
      </c>
    </row>
    <row r="53" spans="1:7" x14ac:dyDescent="0.3">
      <c r="A53" s="301" t="s">
        <v>226</v>
      </c>
      <c r="B53" s="302"/>
      <c r="C53" s="302"/>
      <c r="D53" s="302"/>
      <c r="E53" s="303"/>
      <c r="F53" s="159"/>
      <c r="G53" s="158">
        <f>G52/18</f>
        <v>22.75</v>
      </c>
    </row>
    <row r="54" spans="1:7" x14ac:dyDescent="0.3">
      <c r="A54" s="286" t="s">
        <v>210</v>
      </c>
      <c r="B54" s="287"/>
      <c r="C54" s="287"/>
      <c r="D54" s="288"/>
      <c r="E54" s="165"/>
      <c r="F54" s="157"/>
      <c r="G54" s="158">
        <f>G31+G21+G12+G53</f>
        <v>38.435185185185183</v>
      </c>
    </row>
  </sheetData>
  <mergeCells count="14">
    <mergeCell ref="A21:E21"/>
    <mergeCell ref="A1:G1"/>
    <mergeCell ref="A11:E11"/>
    <mergeCell ref="A12:E12"/>
    <mergeCell ref="A15:G15"/>
    <mergeCell ref="A20:E20"/>
    <mergeCell ref="A53:E53"/>
    <mergeCell ref="A54:D54"/>
    <mergeCell ref="A24:G24"/>
    <mergeCell ref="A30:E30"/>
    <mergeCell ref="A31:E31"/>
    <mergeCell ref="A33:G33"/>
    <mergeCell ref="A36:G36"/>
    <mergeCell ref="A52:E52"/>
  </mergeCells>
  <pageMargins left="0.511811024" right="0.511811024" top="0.78740157499999996" bottom="0.78740157499999996" header="0.31496062000000002" footer="0.31496062000000002"/>
  <pageSetup paperSize="9" scale="60" orientation="portrait" r:id="rId1"/>
  <rowBreaks count="1" manualBreakCount="1">
    <brk id="35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0"/>
  <sheetViews>
    <sheetView showGridLines="0" tabSelected="1" topLeftCell="A7" zoomScaleNormal="100" zoomScaleSheetLayoutView="100" workbookViewId="0">
      <selection activeCell="K80" sqref="K80"/>
    </sheetView>
  </sheetViews>
  <sheetFormatPr defaultRowHeight="15" x14ac:dyDescent="0.2"/>
  <cols>
    <col min="1" max="1" width="10.28515625" style="1" customWidth="1"/>
    <col min="2" max="2" width="43.140625" style="1" customWidth="1"/>
    <col min="3" max="3" width="2.42578125" style="1" hidden="1" customWidth="1"/>
    <col min="4" max="4" width="18.28515625" style="1" bestFit="1" customWidth="1"/>
    <col min="5" max="5" width="15.28515625" style="5" bestFit="1" customWidth="1"/>
    <col min="6" max="6" width="14.140625" style="5" customWidth="1"/>
    <col min="7" max="7" width="14.7109375" style="1" customWidth="1"/>
    <col min="8" max="8" width="17.5703125" style="1" customWidth="1"/>
    <col min="9" max="9" width="17" style="1" bestFit="1" customWidth="1"/>
    <col min="10" max="10" width="17.5703125" style="1" bestFit="1" customWidth="1"/>
    <col min="11" max="11" width="19.28515625" style="1" bestFit="1" customWidth="1"/>
    <col min="12" max="12" width="12" style="1" customWidth="1"/>
    <col min="13" max="13" width="16.85546875" style="1" bestFit="1" customWidth="1"/>
    <col min="14" max="14" width="19.140625" style="1" customWidth="1"/>
    <col min="15" max="257" width="9.140625" style="1"/>
    <col min="258" max="258" width="3.28515625" style="1" customWidth="1"/>
    <col min="259" max="259" width="29" style="1" customWidth="1"/>
    <col min="260" max="260" width="14" style="1" customWidth="1"/>
    <col min="261" max="261" width="11.28515625" style="1" customWidth="1"/>
    <col min="262" max="262" width="16.7109375" style="1" customWidth="1"/>
    <col min="263" max="263" width="8.85546875" style="1" customWidth="1"/>
    <col min="264" max="264" width="29" style="1" customWidth="1"/>
    <col min="265" max="513" width="9.140625" style="1"/>
    <col min="514" max="514" width="3.28515625" style="1" customWidth="1"/>
    <col min="515" max="515" width="29" style="1" customWidth="1"/>
    <col min="516" max="516" width="14" style="1" customWidth="1"/>
    <col min="517" max="517" width="11.28515625" style="1" customWidth="1"/>
    <col min="518" max="518" width="16.7109375" style="1" customWidth="1"/>
    <col min="519" max="519" width="8.85546875" style="1" customWidth="1"/>
    <col min="520" max="520" width="29" style="1" customWidth="1"/>
    <col min="521" max="769" width="9.140625" style="1"/>
    <col min="770" max="770" width="3.28515625" style="1" customWidth="1"/>
    <col min="771" max="771" width="29" style="1" customWidth="1"/>
    <col min="772" max="772" width="14" style="1" customWidth="1"/>
    <col min="773" max="773" width="11.28515625" style="1" customWidth="1"/>
    <col min="774" max="774" width="16.7109375" style="1" customWidth="1"/>
    <col min="775" max="775" width="8.85546875" style="1" customWidth="1"/>
    <col min="776" max="776" width="29" style="1" customWidth="1"/>
    <col min="777" max="1025" width="9.140625" style="1"/>
    <col min="1026" max="1026" width="3.28515625" style="1" customWidth="1"/>
    <col min="1027" max="1027" width="29" style="1" customWidth="1"/>
    <col min="1028" max="1028" width="14" style="1" customWidth="1"/>
    <col min="1029" max="1029" width="11.28515625" style="1" customWidth="1"/>
    <col min="1030" max="1030" width="16.7109375" style="1" customWidth="1"/>
    <col min="1031" max="1031" width="8.85546875" style="1" customWidth="1"/>
    <col min="1032" max="1032" width="29" style="1" customWidth="1"/>
    <col min="1033" max="1281" width="9.140625" style="1"/>
    <col min="1282" max="1282" width="3.28515625" style="1" customWidth="1"/>
    <col min="1283" max="1283" width="29" style="1" customWidth="1"/>
    <col min="1284" max="1284" width="14" style="1" customWidth="1"/>
    <col min="1285" max="1285" width="11.28515625" style="1" customWidth="1"/>
    <col min="1286" max="1286" width="16.7109375" style="1" customWidth="1"/>
    <col min="1287" max="1287" width="8.85546875" style="1" customWidth="1"/>
    <col min="1288" max="1288" width="29" style="1" customWidth="1"/>
    <col min="1289" max="1537" width="9.140625" style="1"/>
    <col min="1538" max="1538" width="3.28515625" style="1" customWidth="1"/>
    <col min="1539" max="1539" width="29" style="1" customWidth="1"/>
    <col min="1540" max="1540" width="14" style="1" customWidth="1"/>
    <col min="1541" max="1541" width="11.28515625" style="1" customWidth="1"/>
    <col min="1542" max="1542" width="16.7109375" style="1" customWidth="1"/>
    <col min="1543" max="1543" width="8.85546875" style="1" customWidth="1"/>
    <col min="1544" max="1544" width="29" style="1" customWidth="1"/>
    <col min="1545" max="1793" width="9.140625" style="1"/>
    <col min="1794" max="1794" width="3.28515625" style="1" customWidth="1"/>
    <col min="1795" max="1795" width="29" style="1" customWidth="1"/>
    <col min="1796" max="1796" width="14" style="1" customWidth="1"/>
    <col min="1797" max="1797" width="11.28515625" style="1" customWidth="1"/>
    <col min="1798" max="1798" width="16.7109375" style="1" customWidth="1"/>
    <col min="1799" max="1799" width="8.85546875" style="1" customWidth="1"/>
    <col min="1800" max="1800" width="29" style="1" customWidth="1"/>
    <col min="1801" max="2049" width="9.140625" style="1"/>
    <col min="2050" max="2050" width="3.28515625" style="1" customWidth="1"/>
    <col min="2051" max="2051" width="29" style="1" customWidth="1"/>
    <col min="2052" max="2052" width="14" style="1" customWidth="1"/>
    <col min="2053" max="2053" width="11.28515625" style="1" customWidth="1"/>
    <col min="2054" max="2054" width="16.7109375" style="1" customWidth="1"/>
    <col min="2055" max="2055" width="8.85546875" style="1" customWidth="1"/>
    <col min="2056" max="2056" width="29" style="1" customWidth="1"/>
    <col min="2057" max="2305" width="9.140625" style="1"/>
    <col min="2306" max="2306" width="3.28515625" style="1" customWidth="1"/>
    <col min="2307" max="2307" width="29" style="1" customWidth="1"/>
    <col min="2308" max="2308" width="14" style="1" customWidth="1"/>
    <col min="2309" max="2309" width="11.28515625" style="1" customWidth="1"/>
    <col min="2310" max="2310" width="16.7109375" style="1" customWidth="1"/>
    <col min="2311" max="2311" width="8.85546875" style="1" customWidth="1"/>
    <col min="2312" max="2312" width="29" style="1" customWidth="1"/>
    <col min="2313" max="2561" width="9.140625" style="1"/>
    <col min="2562" max="2562" width="3.28515625" style="1" customWidth="1"/>
    <col min="2563" max="2563" width="29" style="1" customWidth="1"/>
    <col min="2564" max="2564" width="14" style="1" customWidth="1"/>
    <col min="2565" max="2565" width="11.28515625" style="1" customWidth="1"/>
    <col min="2566" max="2566" width="16.7109375" style="1" customWidth="1"/>
    <col min="2567" max="2567" width="8.85546875" style="1" customWidth="1"/>
    <col min="2568" max="2568" width="29" style="1" customWidth="1"/>
    <col min="2569" max="2817" width="9.140625" style="1"/>
    <col min="2818" max="2818" width="3.28515625" style="1" customWidth="1"/>
    <col min="2819" max="2819" width="29" style="1" customWidth="1"/>
    <col min="2820" max="2820" width="14" style="1" customWidth="1"/>
    <col min="2821" max="2821" width="11.28515625" style="1" customWidth="1"/>
    <col min="2822" max="2822" width="16.7109375" style="1" customWidth="1"/>
    <col min="2823" max="2823" width="8.85546875" style="1" customWidth="1"/>
    <col min="2824" max="2824" width="29" style="1" customWidth="1"/>
    <col min="2825" max="3073" width="9.140625" style="1"/>
    <col min="3074" max="3074" width="3.28515625" style="1" customWidth="1"/>
    <col min="3075" max="3075" width="29" style="1" customWidth="1"/>
    <col min="3076" max="3076" width="14" style="1" customWidth="1"/>
    <col min="3077" max="3077" width="11.28515625" style="1" customWidth="1"/>
    <col min="3078" max="3078" width="16.7109375" style="1" customWidth="1"/>
    <col min="3079" max="3079" width="8.85546875" style="1" customWidth="1"/>
    <col min="3080" max="3080" width="29" style="1" customWidth="1"/>
    <col min="3081" max="3329" width="9.140625" style="1"/>
    <col min="3330" max="3330" width="3.28515625" style="1" customWidth="1"/>
    <col min="3331" max="3331" width="29" style="1" customWidth="1"/>
    <col min="3332" max="3332" width="14" style="1" customWidth="1"/>
    <col min="3333" max="3333" width="11.28515625" style="1" customWidth="1"/>
    <col min="3334" max="3334" width="16.7109375" style="1" customWidth="1"/>
    <col min="3335" max="3335" width="8.85546875" style="1" customWidth="1"/>
    <col min="3336" max="3336" width="29" style="1" customWidth="1"/>
    <col min="3337" max="3585" width="9.140625" style="1"/>
    <col min="3586" max="3586" width="3.28515625" style="1" customWidth="1"/>
    <col min="3587" max="3587" width="29" style="1" customWidth="1"/>
    <col min="3588" max="3588" width="14" style="1" customWidth="1"/>
    <col min="3589" max="3589" width="11.28515625" style="1" customWidth="1"/>
    <col min="3590" max="3590" width="16.7109375" style="1" customWidth="1"/>
    <col min="3591" max="3591" width="8.85546875" style="1" customWidth="1"/>
    <col min="3592" max="3592" width="29" style="1" customWidth="1"/>
    <col min="3593" max="3841" width="9.140625" style="1"/>
    <col min="3842" max="3842" width="3.28515625" style="1" customWidth="1"/>
    <col min="3843" max="3843" width="29" style="1" customWidth="1"/>
    <col min="3844" max="3844" width="14" style="1" customWidth="1"/>
    <col min="3845" max="3845" width="11.28515625" style="1" customWidth="1"/>
    <col min="3846" max="3846" width="16.7109375" style="1" customWidth="1"/>
    <col min="3847" max="3847" width="8.85546875" style="1" customWidth="1"/>
    <col min="3848" max="3848" width="29" style="1" customWidth="1"/>
    <col min="3849" max="4097" width="9.140625" style="1"/>
    <col min="4098" max="4098" width="3.28515625" style="1" customWidth="1"/>
    <col min="4099" max="4099" width="29" style="1" customWidth="1"/>
    <col min="4100" max="4100" width="14" style="1" customWidth="1"/>
    <col min="4101" max="4101" width="11.28515625" style="1" customWidth="1"/>
    <col min="4102" max="4102" width="16.7109375" style="1" customWidth="1"/>
    <col min="4103" max="4103" width="8.85546875" style="1" customWidth="1"/>
    <col min="4104" max="4104" width="29" style="1" customWidth="1"/>
    <col min="4105" max="4353" width="9.140625" style="1"/>
    <col min="4354" max="4354" width="3.28515625" style="1" customWidth="1"/>
    <col min="4355" max="4355" width="29" style="1" customWidth="1"/>
    <col min="4356" max="4356" width="14" style="1" customWidth="1"/>
    <col min="4357" max="4357" width="11.28515625" style="1" customWidth="1"/>
    <col min="4358" max="4358" width="16.7109375" style="1" customWidth="1"/>
    <col min="4359" max="4359" width="8.85546875" style="1" customWidth="1"/>
    <col min="4360" max="4360" width="29" style="1" customWidth="1"/>
    <col min="4361" max="4609" width="9.140625" style="1"/>
    <col min="4610" max="4610" width="3.28515625" style="1" customWidth="1"/>
    <col min="4611" max="4611" width="29" style="1" customWidth="1"/>
    <col min="4612" max="4612" width="14" style="1" customWidth="1"/>
    <col min="4613" max="4613" width="11.28515625" style="1" customWidth="1"/>
    <col min="4614" max="4614" width="16.7109375" style="1" customWidth="1"/>
    <col min="4615" max="4615" width="8.85546875" style="1" customWidth="1"/>
    <col min="4616" max="4616" width="29" style="1" customWidth="1"/>
    <col min="4617" max="4865" width="9.140625" style="1"/>
    <col min="4866" max="4866" width="3.28515625" style="1" customWidth="1"/>
    <col min="4867" max="4867" width="29" style="1" customWidth="1"/>
    <col min="4868" max="4868" width="14" style="1" customWidth="1"/>
    <col min="4869" max="4869" width="11.28515625" style="1" customWidth="1"/>
    <col min="4870" max="4870" width="16.7109375" style="1" customWidth="1"/>
    <col min="4871" max="4871" width="8.85546875" style="1" customWidth="1"/>
    <col min="4872" max="4872" width="29" style="1" customWidth="1"/>
    <col min="4873" max="5121" width="9.140625" style="1"/>
    <col min="5122" max="5122" width="3.28515625" style="1" customWidth="1"/>
    <col min="5123" max="5123" width="29" style="1" customWidth="1"/>
    <col min="5124" max="5124" width="14" style="1" customWidth="1"/>
    <col min="5125" max="5125" width="11.28515625" style="1" customWidth="1"/>
    <col min="5126" max="5126" width="16.7109375" style="1" customWidth="1"/>
    <col min="5127" max="5127" width="8.85546875" style="1" customWidth="1"/>
    <col min="5128" max="5128" width="29" style="1" customWidth="1"/>
    <col min="5129" max="5377" width="9.140625" style="1"/>
    <col min="5378" max="5378" width="3.28515625" style="1" customWidth="1"/>
    <col min="5379" max="5379" width="29" style="1" customWidth="1"/>
    <col min="5380" max="5380" width="14" style="1" customWidth="1"/>
    <col min="5381" max="5381" width="11.28515625" style="1" customWidth="1"/>
    <col min="5382" max="5382" width="16.7109375" style="1" customWidth="1"/>
    <col min="5383" max="5383" width="8.85546875" style="1" customWidth="1"/>
    <col min="5384" max="5384" width="29" style="1" customWidth="1"/>
    <col min="5385" max="5633" width="9.140625" style="1"/>
    <col min="5634" max="5634" width="3.28515625" style="1" customWidth="1"/>
    <col min="5635" max="5635" width="29" style="1" customWidth="1"/>
    <col min="5636" max="5636" width="14" style="1" customWidth="1"/>
    <col min="5637" max="5637" width="11.28515625" style="1" customWidth="1"/>
    <col min="5638" max="5638" width="16.7109375" style="1" customWidth="1"/>
    <col min="5639" max="5639" width="8.85546875" style="1" customWidth="1"/>
    <col min="5640" max="5640" width="29" style="1" customWidth="1"/>
    <col min="5641" max="5889" width="9.140625" style="1"/>
    <col min="5890" max="5890" width="3.28515625" style="1" customWidth="1"/>
    <col min="5891" max="5891" width="29" style="1" customWidth="1"/>
    <col min="5892" max="5892" width="14" style="1" customWidth="1"/>
    <col min="5893" max="5893" width="11.28515625" style="1" customWidth="1"/>
    <col min="5894" max="5894" width="16.7109375" style="1" customWidth="1"/>
    <col min="5895" max="5895" width="8.85546875" style="1" customWidth="1"/>
    <col min="5896" max="5896" width="29" style="1" customWidth="1"/>
    <col min="5897" max="6145" width="9.140625" style="1"/>
    <col min="6146" max="6146" width="3.28515625" style="1" customWidth="1"/>
    <col min="6147" max="6147" width="29" style="1" customWidth="1"/>
    <col min="6148" max="6148" width="14" style="1" customWidth="1"/>
    <col min="6149" max="6149" width="11.28515625" style="1" customWidth="1"/>
    <col min="6150" max="6150" width="16.7109375" style="1" customWidth="1"/>
    <col min="6151" max="6151" width="8.85546875" style="1" customWidth="1"/>
    <col min="6152" max="6152" width="29" style="1" customWidth="1"/>
    <col min="6153" max="6401" width="9.140625" style="1"/>
    <col min="6402" max="6402" width="3.28515625" style="1" customWidth="1"/>
    <col min="6403" max="6403" width="29" style="1" customWidth="1"/>
    <col min="6404" max="6404" width="14" style="1" customWidth="1"/>
    <col min="6405" max="6405" width="11.28515625" style="1" customWidth="1"/>
    <col min="6406" max="6406" width="16.7109375" style="1" customWidth="1"/>
    <col min="6407" max="6407" width="8.85546875" style="1" customWidth="1"/>
    <col min="6408" max="6408" width="29" style="1" customWidth="1"/>
    <col min="6409" max="6657" width="9.140625" style="1"/>
    <col min="6658" max="6658" width="3.28515625" style="1" customWidth="1"/>
    <col min="6659" max="6659" width="29" style="1" customWidth="1"/>
    <col min="6660" max="6660" width="14" style="1" customWidth="1"/>
    <col min="6661" max="6661" width="11.28515625" style="1" customWidth="1"/>
    <col min="6662" max="6662" width="16.7109375" style="1" customWidth="1"/>
    <col min="6663" max="6663" width="8.85546875" style="1" customWidth="1"/>
    <col min="6664" max="6664" width="29" style="1" customWidth="1"/>
    <col min="6665" max="6913" width="9.140625" style="1"/>
    <col min="6914" max="6914" width="3.28515625" style="1" customWidth="1"/>
    <col min="6915" max="6915" width="29" style="1" customWidth="1"/>
    <col min="6916" max="6916" width="14" style="1" customWidth="1"/>
    <col min="6917" max="6917" width="11.28515625" style="1" customWidth="1"/>
    <col min="6918" max="6918" width="16.7109375" style="1" customWidth="1"/>
    <col min="6919" max="6919" width="8.85546875" style="1" customWidth="1"/>
    <col min="6920" max="6920" width="29" style="1" customWidth="1"/>
    <col min="6921" max="7169" width="9.140625" style="1"/>
    <col min="7170" max="7170" width="3.28515625" style="1" customWidth="1"/>
    <col min="7171" max="7171" width="29" style="1" customWidth="1"/>
    <col min="7172" max="7172" width="14" style="1" customWidth="1"/>
    <col min="7173" max="7173" width="11.28515625" style="1" customWidth="1"/>
    <col min="7174" max="7174" width="16.7109375" style="1" customWidth="1"/>
    <col min="7175" max="7175" width="8.85546875" style="1" customWidth="1"/>
    <col min="7176" max="7176" width="29" style="1" customWidth="1"/>
    <col min="7177" max="7425" width="9.140625" style="1"/>
    <col min="7426" max="7426" width="3.28515625" style="1" customWidth="1"/>
    <col min="7427" max="7427" width="29" style="1" customWidth="1"/>
    <col min="7428" max="7428" width="14" style="1" customWidth="1"/>
    <col min="7429" max="7429" width="11.28515625" style="1" customWidth="1"/>
    <col min="7430" max="7430" width="16.7109375" style="1" customWidth="1"/>
    <col min="7431" max="7431" width="8.85546875" style="1" customWidth="1"/>
    <col min="7432" max="7432" width="29" style="1" customWidth="1"/>
    <col min="7433" max="7681" width="9.140625" style="1"/>
    <col min="7682" max="7682" width="3.28515625" style="1" customWidth="1"/>
    <col min="7683" max="7683" width="29" style="1" customWidth="1"/>
    <col min="7684" max="7684" width="14" style="1" customWidth="1"/>
    <col min="7685" max="7685" width="11.28515625" style="1" customWidth="1"/>
    <col min="7686" max="7686" width="16.7109375" style="1" customWidth="1"/>
    <col min="7687" max="7687" width="8.85546875" style="1" customWidth="1"/>
    <col min="7688" max="7688" width="29" style="1" customWidth="1"/>
    <col min="7689" max="7937" width="9.140625" style="1"/>
    <col min="7938" max="7938" width="3.28515625" style="1" customWidth="1"/>
    <col min="7939" max="7939" width="29" style="1" customWidth="1"/>
    <col min="7940" max="7940" width="14" style="1" customWidth="1"/>
    <col min="7941" max="7941" width="11.28515625" style="1" customWidth="1"/>
    <col min="7942" max="7942" width="16.7109375" style="1" customWidth="1"/>
    <col min="7943" max="7943" width="8.85546875" style="1" customWidth="1"/>
    <col min="7944" max="7944" width="29" style="1" customWidth="1"/>
    <col min="7945" max="8193" width="9.140625" style="1"/>
    <col min="8194" max="8194" width="3.28515625" style="1" customWidth="1"/>
    <col min="8195" max="8195" width="29" style="1" customWidth="1"/>
    <col min="8196" max="8196" width="14" style="1" customWidth="1"/>
    <col min="8197" max="8197" width="11.28515625" style="1" customWidth="1"/>
    <col min="8198" max="8198" width="16.7109375" style="1" customWidth="1"/>
    <col min="8199" max="8199" width="8.85546875" style="1" customWidth="1"/>
    <col min="8200" max="8200" width="29" style="1" customWidth="1"/>
    <col min="8201" max="8449" width="9.140625" style="1"/>
    <col min="8450" max="8450" width="3.28515625" style="1" customWidth="1"/>
    <col min="8451" max="8451" width="29" style="1" customWidth="1"/>
    <col min="8452" max="8452" width="14" style="1" customWidth="1"/>
    <col min="8453" max="8453" width="11.28515625" style="1" customWidth="1"/>
    <col min="8454" max="8454" width="16.7109375" style="1" customWidth="1"/>
    <col min="8455" max="8455" width="8.85546875" style="1" customWidth="1"/>
    <col min="8456" max="8456" width="29" style="1" customWidth="1"/>
    <col min="8457" max="8705" width="9.140625" style="1"/>
    <col min="8706" max="8706" width="3.28515625" style="1" customWidth="1"/>
    <col min="8707" max="8707" width="29" style="1" customWidth="1"/>
    <col min="8708" max="8708" width="14" style="1" customWidth="1"/>
    <col min="8709" max="8709" width="11.28515625" style="1" customWidth="1"/>
    <col min="8710" max="8710" width="16.7109375" style="1" customWidth="1"/>
    <col min="8711" max="8711" width="8.85546875" style="1" customWidth="1"/>
    <col min="8712" max="8712" width="29" style="1" customWidth="1"/>
    <col min="8713" max="8961" width="9.140625" style="1"/>
    <col min="8962" max="8962" width="3.28515625" style="1" customWidth="1"/>
    <col min="8963" max="8963" width="29" style="1" customWidth="1"/>
    <col min="8964" max="8964" width="14" style="1" customWidth="1"/>
    <col min="8965" max="8965" width="11.28515625" style="1" customWidth="1"/>
    <col min="8966" max="8966" width="16.7109375" style="1" customWidth="1"/>
    <col min="8967" max="8967" width="8.85546875" style="1" customWidth="1"/>
    <col min="8968" max="8968" width="29" style="1" customWidth="1"/>
    <col min="8969" max="9217" width="9.140625" style="1"/>
    <col min="9218" max="9218" width="3.28515625" style="1" customWidth="1"/>
    <col min="9219" max="9219" width="29" style="1" customWidth="1"/>
    <col min="9220" max="9220" width="14" style="1" customWidth="1"/>
    <col min="9221" max="9221" width="11.28515625" style="1" customWidth="1"/>
    <col min="9222" max="9222" width="16.7109375" style="1" customWidth="1"/>
    <col min="9223" max="9223" width="8.85546875" style="1" customWidth="1"/>
    <col min="9224" max="9224" width="29" style="1" customWidth="1"/>
    <col min="9225" max="9473" width="9.140625" style="1"/>
    <col min="9474" max="9474" width="3.28515625" style="1" customWidth="1"/>
    <col min="9475" max="9475" width="29" style="1" customWidth="1"/>
    <col min="9476" max="9476" width="14" style="1" customWidth="1"/>
    <col min="9477" max="9477" width="11.28515625" style="1" customWidth="1"/>
    <col min="9478" max="9478" width="16.7109375" style="1" customWidth="1"/>
    <col min="9479" max="9479" width="8.85546875" style="1" customWidth="1"/>
    <col min="9480" max="9480" width="29" style="1" customWidth="1"/>
    <col min="9481" max="9729" width="9.140625" style="1"/>
    <col min="9730" max="9730" width="3.28515625" style="1" customWidth="1"/>
    <col min="9731" max="9731" width="29" style="1" customWidth="1"/>
    <col min="9732" max="9732" width="14" style="1" customWidth="1"/>
    <col min="9733" max="9733" width="11.28515625" style="1" customWidth="1"/>
    <col min="9734" max="9734" width="16.7109375" style="1" customWidth="1"/>
    <col min="9735" max="9735" width="8.85546875" style="1" customWidth="1"/>
    <col min="9736" max="9736" width="29" style="1" customWidth="1"/>
    <col min="9737" max="9985" width="9.140625" style="1"/>
    <col min="9986" max="9986" width="3.28515625" style="1" customWidth="1"/>
    <col min="9987" max="9987" width="29" style="1" customWidth="1"/>
    <col min="9988" max="9988" width="14" style="1" customWidth="1"/>
    <col min="9989" max="9989" width="11.28515625" style="1" customWidth="1"/>
    <col min="9990" max="9990" width="16.7109375" style="1" customWidth="1"/>
    <col min="9991" max="9991" width="8.85546875" style="1" customWidth="1"/>
    <col min="9992" max="9992" width="29" style="1" customWidth="1"/>
    <col min="9993" max="10241" width="9.140625" style="1"/>
    <col min="10242" max="10242" width="3.28515625" style="1" customWidth="1"/>
    <col min="10243" max="10243" width="29" style="1" customWidth="1"/>
    <col min="10244" max="10244" width="14" style="1" customWidth="1"/>
    <col min="10245" max="10245" width="11.28515625" style="1" customWidth="1"/>
    <col min="10246" max="10246" width="16.7109375" style="1" customWidth="1"/>
    <col min="10247" max="10247" width="8.85546875" style="1" customWidth="1"/>
    <col min="10248" max="10248" width="29" style="1" customWidth="1"/>
    <col min="10249" max="10497" width="9.140625" style="1"/>
    <col min="10498" max="10498" width="3.28515625" style="1" customWidth="1"/>
    <col min="10499" max="10499" width="29" style="1" customWidth="1"/>
    <col min="10500" max="10500" width="14" style="1" customWidth="1"/>
    <col min="10501" max="10501" width="11.28515625" style="1" customWidth="1"/>
    <col min="10502" max="10502" width="16.7109375" style="1" customWidth="1"/>
    <col min="10503" max="10503" width="8.85546875" style="1" customWidth="1"/>
    <col min="10504" max="10504" width="29" style="1" customWidth="1"/>
    <col min="10505" max="10753" width="9.140625" style="1"/>
    <col min="10754" max="10754" width="3.28515625" style="1" customWidth="1"/>
    <col min="10755" max="10755" width="29" style="1" customWidth="1"/>
    <col min="10756" max="10756" width="14" style="1" customWidth="1"/>
    <col min="10757" max="10757" width="11.28515625" style="1" customWidth="1"/>
    <col min="10758" max="10758" width="16.7109375" style="1" customWidth="1"/>
    <col min="10759" max="10759" width="8.85546875" style="1" customWidth="1"/>
    <col min="10760" max="10760" width="29" style="1" customWidth="1"/>
    <col min="10761" max="11009" width="9.140625" style="1"/>
    <col min="11010" max="11010" width="3.28515625" style="1" customWidth="1"/>
    <col min="11011" max="11011" width="29" style="1" customWidth="1"/>
    <col min="11012" max="11012" width="14" style="1" customWidth="1"/>
    <col min="11013" max="11013" width="11.28515625" style="1" customWidth="1"/>
    <col min="11014" max="11014" width="16.7109375" style="1" customWidth="1"/>
    <col min="11015" max="11015" width="8.85546875" style="1" customWidth="1"/>
    <col min="11016" max="11016" width="29" style="1" customWidth="1"/>
    <col min="11017" max="11265" width="9.140625" style="1"/>
    <col min="11266" max="11266" width="3.28515625" style="1" customWidth="1"/>
    <col min="11267" max="11267" width="29" style="1" customWidth="1"/>
    <col min="11268" max="11268" width="14" style="1" customWidth="1"/>
    <col min="11269" max="11269" width="11.28515625" style="1" customWidth="1"/>
    <col min="11270" max="11270" width="16.7109375" style="1" customWidth="1"/>
    <col min="11271" max="11271" width="8.85546875" style="1" customWidth="1"/>
    <col min="11272" max="11272" width="29" style="1" customWidth="1"/>
    <col min="11273" max="11521" width="9.140625" style="1"/>
    <col min="11522" max="11522" width="3.28515625" style="1" customWidth="1"/>
    <col min="11523" max="11523" width="29" style="1" customWidth="1"/>
    <col min="11524" max="11524" width="14" style="1" customWidth="1"/>
    <col min="11525" max="11525" width="11.28515625" style="1" customWidth="1"/>
    <col min="11526" max="11526" width="16.7109375" style="1" customWidth="1"/>
    <col min="11527" max="11527" width="8.85546875" style="1" customWidth="1"/>
    <col min="11528" max="11528" width="29" style="1" customWidth="1"/>
    <col min="11529" max="11777" width="9.140625" style="1"/>
    <col min="11778" max="11778" width="3.28515625" style="1" customWidth="1"/>
    <col min="11779" max="11779" width="29" style="1" customWidth="1"/>
    <col min="11780" max="11780" width="14" style="1" customWidth="1"/>
    <col min="11781" max="11781" width="11.28515625" style="1" customWidth="1"/>
    <col min="11782" max="11782" width="16.7109375" style="1" customWidth="1"/>
    <col min="11783" max="11783" width="8.85546875" style="1" customWidth="1"/>
    <col min="11784" max="11784" width="29" style="1" customWidth="1"/>
    <col min="11785" max="12033" width="9.140625" style="1"/>
    <col min="12034" max="12034" width="3.28515625" style="1" customWidth="1"/>
    <col min="12035" max="12035" width="29" style="1" customWidth="1"/>
    <col min="12036" max="12036" width="14" style="1" customWidth="1"/>
    <col min="12037" max="12037" width="11.28515625" style="1" customWidth="1"/>
    <col min="12038" max="12038" width="16.7109375" style="1" customWidth="1"/>
    <col min="12039" max="12039" width="8.85546875" style="1" customWidth="1"/>
    <col min="12040" max="12040" width="29" style="1" customWidth="1"/>
    <col min="12041" max="12289" width="9.140625" style="1"/>
    <col min="12290" max="12290" width="3.28515625" style="1" customWidth="1"/>
    <col min="12291" max="12291" width="29" style="1" customWidth="1"/>
    <col min="12292" max="12292" width="14" style="1" customWidth="1"/>
    <col min="12293" max="12293" width="11.28515625" style="1" customWidth="1"/>
    <col min="12294" max="12294" width="16.7109375" style="1" customWidth="1"/>
    <col min="12295" max="12295" width="8.85546875" style="1" customWidth="1"/>
    <col min="12296" max="12296" width="29" style="1" customWidth="1"/>
    <col min="12297" max="12545" width="9.140625" style="1"/>
    <col min="12546" max="12546" width="3.28515625" style="1" customWidth="1"/>
    <col min="12547" max="12547" width="29" style="1" customWidth="1"/>
    <col min="12548" max="12548" width="14" style="1" customWidth="1"/>
    <col min="12549" max="12549" width="11.28515625" style="1" customWidth="1"/>
    <col min="12550" max="12550" width="16.7109375" style="1" customWidth="1"/>
    <col min="12551" max="12551" width="8.85546875" style="1" customWidth="1"/>
    <col min="12552" max="12552" width="29" style="1" customWidth="1"/>
    <col min="12553" max="12801" width="9.140625" style="1"/>
    <col min="12802" max="12802" width="3.28515625" style="1" customWidth="1"/>
    <col min="12803" max="12803" width="29" style="1" customWidth="1"/>
    <col min="12804" max="12804" width="14" style="1" customWidth="1"/>
    <col min="12805" max="12805" width="11.28515625" style="1" customWidth="1"/>
    <col min="12806" max="12806" width="16.7109375" style="1" customWidth="1"/>
    <col min="12807" max="12807" width="8.85546875" style="1" customWidth="1"/>
    <col min="12808" max="12808" width="29" style="1" customWidth="1"/>
    <col min="12809" max="13057" width="9.140625" style="1"/>
    <col min="13058" max="13058" width="3.28515625" style="1" customWidth="1"/>
    <col min="13059" max="13059" width="29" style="1" customWidth="1"/>
    <col min="13060" max="13060" width="14" style="1" customWidth="1"/>
    <col min="13061" max="13061" width="11.28515625" style="1" customWidth="1"/>
    <col min="13062" max="13062" width="16.7109375" style="1" customWidth="1"/>
    <col min="13063" max="13063" width="8.85546875" style="1" customWidth="1"/>
    <col min="13064" max="13064" width="29" style="1" customWidth="1"/>
    <col min="13065" max="13313" width="9.140625" style="1"/>
    <col min="13314" max="13314" width="3.28515625" style="1" customWidth="1"/>
    <col min="13315" max="13315" width="29" style="1" customWidth="1"/>
    <col min="13316" max="13316" width="14" style="1" customWidth="1"/>
    <col min="13317" max="13317" width="11.28515625" style="1" customWidth="1"/>
    <col min="13318" max="13318" width="16.7109375" style="1" customWidth="1"/>
    <col min="13319" max="13319" width="8.85546875" style="1" customWidth="1"/>
    <col min="13320" max="13320" width="29" style="1" customWidth="1"/>
    <col min="13321" max="13569" width="9.140625" style="1"/>
    <col min="13570" max="13570" width="3.28515625" style="1" customWidth="1"/>
    <col min="13571" max="13571" width="29" style="1" customWidth="1"/>
    <col min="13572" max="13572" width="14" style="1" customWidth="1"/>
    <col min="13573" max="13573" width="11.28515625" style="1" customWidth="1"/>
    <col min="13574" max="13574" width="16.7109375" style="1" customWidth="1"/>
    <col min="13575" max="13575" width="8.85546875" style="1" customWidth="1"/>
    <col min="13576" max="13576" width="29" style="1" customWidth="1"/>
    <col min="13577" max="13825" width="9.140625" style="1"/>
    <col min="13826" max="13826" width="3.28515625" style="1" customWidth="1"/>
    <col min="13827" max="13827" width="29" style="1" customWidth="1"/>
    <col min="13828" max="13828" width="14" style="1" customWidth="1"/>
    <col min="13829" max="13829" width="11.28515625" style="1" customWidth="1"/>
    <col min="13830" max="13830" width="16.7109375" style="1" customWidth="1"/>
    <col min="13831" max="13831" width="8.85546875" style="1" customWidth="1"/>
    <col min="13832" max="13832" width="29" style="1" customWidth="1"/>
    <col min="13833" max="14081" width="9.140625" style="1"/>
    <col min="14082" max="14082" width="3.28515625" style="1" customWidth="1"/>
    <col min="14083" max="14083" width="29" style="1" customWidth="1"/>
    <col min="14084" max="14084" width="14" style="1" customWidth="1"/>
    <col min="14085" max="14085" width="11.28515625" style="1" customWidth="1"/>
    <col min="14086" max="14086" width="16.7109375" style="1" customWidth="1"/>
    <col min="14087" max="14087" width="8.85546875" style="1" customWidth="1"/>
    <col min="14088" max="14088" width="29" style="1" customWidth="1"/>
    <col min="14089" max="14337" width="9.140625" style="1"/>
    <col min="14338" max="14338" width="3.28515625" style="1" customWidth="1"/>
    <col min="14339" max="14339" width="29" style="1" customWidth="1"/>
    <col min="14340" max="14340" width="14" style="1" customWidth="1"/>
    <col min="14341" max="14341" width="11.28515625" style="1" customWidth="1"/>
    <col min="14342" max="14342" width="16.7109375" style="1" customWidth="1"/>
    <col min="14343" max="14343" width="8.85546875" style="1" customWidth="1"/>
    <col min="14344" max="14344" width="29" style="1" customWidth="1"/>
    <col min="14345" max="14593" width="9.140625" style="1"/>
    <col min="14594" max="14594" width="3.28515625" style="1" customWidth="1"/>
    <col min="14595" max="14595" width="29" style="1" customWidth="1"/>
    <col min="14596" max="14596" width="14" style="1" customWidth="1"/>
    <col min="14597" max="14597" width="11.28515625" style="1" customWidth="1"/>
    <col min="14598" max="14598" width="16.7109375" style="1" customWidth="1"/>
    <col min="14599" max="14599" width="8.85546875" style="1" customWidth="1"/>
    <col min="14600" max="14600" width="29" style="1" customWidth="1"/>
    <col min="14601" max="14849" width="9.140625" style="1"/>
    <col min="14850" max="14850" width="3.28515625" style="1" customWidth="1"/>
    <col min="14851" max="14851" width="29" style="1" customWidth="1"/>
    <col min="14852" max="14852" width="14" style="1" customWidth="1"/>
    <col min="14853" max="14853" width="11.28515625" style="1" customWidth="1"/>
    <col min="14854" max="14854" width="16.7109375" style="1" customWidth="1"/>
    <col min="14855" max="14855" width="8.85546875" style="1" customWidth="1"/>
    <col min="14856" max="14856" width="29" style="1" customWidth="1"/>
    <col min="14857" max="15105" width="9.140625" style="1"/>
    <col min="15106" max="15106" width="3.28515625" style="1" customWidth="1"/>
    <col min="15107" max="15107" width="29" style="1" customWidth="1"/>
    <col min="15108" max="15108" width="14" style="1" customWidth="1"/>
    <col min="15109" max="15109" width="11.28515625" style="1" customWidth="1"/>
    <col min="15110" max="15110" width="16.7109375" style="1" customWidth="1"/>
    <col min="15111" max="15111" width="8.85546875" style="1" customWidth="1"/>
    <col min="15112" max="15112" width="29" style="1" customWidth="1"/>
    <col min="15113" max="15361" width="9.140625" style="1"/>
    <col min="15362" max="15362" width="3.28515625" style="1" customWidth="1"/>
    <col min="15363" max="15363" width="29" style="1" customWidth="1"/>
    <col min="15364" max="15364" width="14" style="1" customWidth="1"/>
    <col min="15365" max="15365" width="11.28515625" style="1" customWidth="1"/>
    <col min="15366" max="15366" width="16.7109375" style="1" customWidth="1"/>
    <col min="15367" max="15367" width="8.85546875" style="1" customWidth="1"/>
    <col min="15368" max="15368" width="29" style="1" customWidth="1"/>
    <col min="15369" max="15617" width="9.140625" style="1"/>
    <col min="15618" max="15618" width="3.28515625" style="1" customWidth="1"/>
    <col min="15619" max="15619" width="29" style="1" customWidth="1"/>
    <col min="15620" max="15620" width="14" style="1" customWidth="1"/>
    <col min="15621" max="15621" width="11.28515625" style="1" customWidth="1"/>
    <col min="15622" max="15622" width="16.7109375" style="1" customWidth="1"/>
    <col min="15623" max="15623" width="8.85546875" style="1" customWidth="1"/>
    <col min="15624" max="15624" width="29" style="1" customWidth="1"/>
    <col min="15625" max="15873" width="9.140625" style="1"/>
    <col min="15874" max="15874" width="3.28515625" style="1" customWidth="1"/>
    <col min="15875" max="15875" width="29" style="1" customWidth="1"/>
    <col min="15876" max="15876" width="14" style="1" customWidth="1"/>
    <col min="15877" max="15877" width="11.28515625" style="1" customWidth="1"/>
    <col min="15878" max="15878" width="16.7109375" style="1" customWidth="1"/>
    <col min="15879" max="15879" width="8.85546875" style="1" customWidth="1"/>
    <col min="15880" max="15880" width="29" style="1" customWidth="1"/>
    <col min="15881" max="16129" width="9.140625" style="1"/>
    <col min="16130" max="16130" width="3.28515625" style="1" customWidth="1"/>
    <col min="16131" max="16131" width="29" style="1" customWidth="1"/>
    <col min="16132" max="16132" width="14" style="1" customWidth="1"/>
    <col min="16133" max="16133" width="11.28515625" style="1" customWidth="1"/>
    <col min="16134" max="16134" width="16.7109375" style="1" customWidth="1"/>
    <col min="16135" max="16135" width="8.85546875" style="1" customWidth="1"/>
    <col min="16136" max="16136" width="29" style="1" customWidth="1"/>
    <col min="16137" max="16384" width="9.140625" style="1"/>
  </cols>
  <sheetData>
    <row r="1" spans="1:13" s="5" customFormat="1" ht="15.75" x14ac:dyDescent="0.25">
      <c r="A1" s="220" t="s">
        <v>283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3" ht="31.5" x14ac:dyDescent="0.2">
      <c r="A2" s="2" t="s">
        <v>0</v>
      </c>
      <c r="B2" s="221" t="s">
        <v>1</v>
      </c>
      <c r="C2" s="222"/>
      <c r="D2" s="2" t="s">
        <v>2</v>
      </c>
      <c r="E2" s="169" t="s">
        <v>3</v>
      </c>
      <c r="F2" s="170" t="s">
        <v>4</v>
      </c>
      <c r="G2" s="170" t="s">
        <v>5</v>
      </c>
      <c r="H2" s="169" t="s">
        <v>6</v>
      </c>
      <c r="I2" s="169" t="s">
        <v>7</v>
      </c>
      <c r="J2" s="169" t="s">
        <v>8</v>
      </c>
      <c r="K2" s="169" t="s">
        <v>9</v>
      </c>
    </row>
    <row r="3" spans="1:13" s="5" customFormat="1" ht="42.75" customHeight="1" x14ac:dyDescent="0.2">
      <c r="A3" s="171">
        <v>1</v>
      </c>
      <c r="B3" s="215" t="s">
        <v>10</v>
      </c>
      <c r="C3" s="215"/>
      <c r="D3" s="172" t="s">
        <v>11</v>
      </c>
      <c r="E3" s="171" t="s">
        <v>12</v>
      </c>
      <c r="F3" s="3">
        <v>4</v>
      </c>
      <c r="G3" s="3">
        <f t="shared" ref="G3:G4" si="0">F3*2</f>
        <v>8</v>
      </c>
      <c r="H3" s="173">
        <f>Diurno!I129</f>
        <v>8505.6911729976946</v>
      </c>
      <c r="I3" s="173">
        <f>H3*2</f>
        <v>17011.382345995389</v>
      </c>
      <c r="J3" s="173">
        <f>I3*F3</f>
        <v>68045.529383981557</v>
      </c>
      <c r="K3" s="173">
        <f t="shared" ref="K3:K11" si="1">J3*60</f>
        <v>4082731.7630388932</v>
      </c>
    </row>
    <row r="4" spans="1:13" s="209" customFormat="1" ht="42.75" customHeight="1" x14ac:dyDescent="0.2">
      <c r="A4" s="205"/>
      <c r="B4" s="227" t="s">
        <v>13</v>
      </c>
      <c r="C4" s="227"/>
      <c r="D4" s="206" t="s">
        <v>14</v>
      </c>
      <c r="E4" s="205" t="s">
        <v>12</v>
      </c>
      <c r="F4" s="207">
        <v>4</v>
      </c>
      <c r="G4" s="207">
        <f t="shared" si="0"/>
        <v>8</v>
      </c>
      <c r="H4" s="208">
        <f>'Diurno FG'!I129</f>
        <v>1725.8655407941114</v>
      </c>
      <c r="I4" s="208">
        <f t="shared" ref="I4:I5" si="2">H4*2</f>
        <v>3451.7310815882229</v>
      </c>
      <c r="J4" s="208">
        <f t="shared" ref="J4:J5" si="3">I4*F4</f>
        <v>13806.924326352892</v>
      </c>
      <c r="K4" s="208">
        <f t="shared" si="1"/>
        <v>828415.45958117349</v>
      </c>
    </row>
    <row r="5" spans="1:13" s="5" customFormat="1" ht="42.75" customHeight="1" x14ac:dyDescent="0.2">
      <c r="A5" s="171">
        <v>2</v>
      </c>
      <c r="B5" s="215" t="s">
        <v>15</v>
      </c>
      <c r="C5" s="215"/>
      <c r="D5" s="172" t="s">
        <v>14</v>
      </c>
      <c r="E5" s="171" t="s">
        <v>16</v>
      </c>
      <c r="F5" s="3">
        <v>2</v>
      </c>
      <c r="G5" s="3">
        <f>F5*2</f>
        <v>4</v>
      </c>
      <c r="H5" s="173">
        <f>'Noturno '!I129</f>
        <v>9360.3943801800306</v>
      </c>
      <c r="I5" s="173">
        <f t="shared" si="2"/>
        <v>18720.788760360061</v>
      </c>
      <c r="J5" s="173">
        <f t="shared" si="3"/>
        <v>37441.577520720122</v>
      </c>
      <c r="K5" s="173">
        <f t="shared" si="1"/>
        <v>2246494.6512432075</v>
      </c>
    </row>
    <row r="6" spans="1:13" s="209" customFormat="1" ht="42.75" customHeight="1" x14ac:dyDescent="0.2">
      <c r="A6" s="205"/>
      <c r="B6" s="227" t="s">
        <v>17</v>
      </c>
      <c r="C6" s="227"/>
      <c r="D6" s="206" t="s">
        <v>14</v>
      </c>
      <c r="E6" s="205" t="s">
        <v>16</v>
      </c>
      <c r="F6" s="207">
        <v>2</v>
      </c>
      <c r="G6" s="207">
        <f>F6*2</f>
        <v>4</v>
      </c>
      <c r="H6" s="208">
        <f>'Noturno FG '!I129</f>
        <v>1925.2988921747638</v>
      </c>
      <c r="I6" s="208">
        <f>H6*2</f>
        <v>3850.5977843495275</v>
      </c>
      <c r="J6" s="208">
        <f>I6*F6</f>
        <v>7701.195568699055</v>
      </c>
      <c r="K6" s="208">
        <f t="shared" si="1"/>
        <v>462071.7341219433</v>
      </c>
    </row>
    <row r="7" spans="1:13" s="5" customFormat="1" ht="42.75" customHeight="1" x14ac:dyDescent="0.2">
      <c r="A7" s="171">
        <v>3</v>
      </c>
      <c r="B7" s="215" t="s">
        <v>18</v>
      </c>
      <c r="C7" s="215"/>
      <c r="D7" s="172" t="s">
        <v>19</v>
      </c>
      <c r="E7" s="171" t="s">
        <v>16</v>
      </c>
      <c r="F7" s="3">
        <v>1</v>
      </c>
      <c r="G7" s="3">
        <f>F7*2</f>
        <v>2</v>
      </c>
      <c r="H7" s="173">
        <f>Chefe!I129</f>
        <v>10275.270737533212</v>
      </c>
      <c r="I7" s="173">
        <f>H7*2</f>
        <v>20550.541475066424</v>
      </c>
      <c r="J7" s="173">
        <f t="shared" ref="J7:J8" si="4">I7*F7</f>
        <v>20550.541475066424</v>
      </c>
      <c r="K7" s="173">
        <f t="shared" si="1"/>
        <v>1233032.4885039853</v>
      </c>
    </row>
    <row r="8" spans="1:13" s="209" customFormat="1" ht="42.75" customHeight="1" x14ac:dyDescent="0.2">
      <c r="A8" s="205"/>
      <c r="B8" s="227" t="s">
        <v>20</v>
      </c>
      <c r="C8" s="227"/>
      <c r="D8" s="206" t="s">
        <v>19</v>
      </c>
      <c r="E8" s="205" t="s">
        <v>16</v>
      </c>
      <c r="F8" s="207">
        <v>1</v>
      </c>
      <c r="G8" s="207">
        <f>F8*2</f>
        <v>2</v>
      </c>
      <c r="H8" s="208">
        <f>'Chefe FG '!I129</f>
        <v>2138.7728285220574</v>
      </c>
      <c r="I8" s="208">
        <f>H8*2</f>
        <v>4277.5456570441147</v>
      </c>
      <c r="J8" s="208">
        <f t="shared" si="4"/>
        <v>4277.5456570441147</v>
      </c>
      <c r="K8" s="208">
        <f t="shared" si="1"/>
        <v>256652.73942264688</v>
      </c>
    </row>
    <row r="9" spans="1:13" s="5" customFormat="1" ht="42.75" customHeight="1" x14ac:dyDescent="0.2">
      <c r="A9" s="171">
        <v>4</v>
      </c>
      <c r="B9" s="215" t="s">
        <v>10</v>
      </c>
      <c r="C9" s="215"/>
      <c r="D9" s="172" t="s">
        <v>21</v>
      </c>
      <c r="E9" s="171" t="s">
        <v>16</v>
      </c>
      <c r="F9" s="3">
        <v>2</v>
      </c>
      <c r="G9" s="3">
        <f t="shared" ref="G9:G10" si="5">F9*2</f>
        <v>4</v>
      </c>
      <c r="H9" s="173">
        <f>Diurno!I129</f>
        <v>8505.6911729976946</v>
      </c>
      <c r="I9" s="173">
        <f>H9*2</f>
        <v>17011.382345995389</v>
      </c>
      <c r="J9" s="173">
        <f>I9*F9</f>
        <v>34022.764691990778</v>
      </c>
      <c r="K9" s="173">
        <f t="shared" si="1"/>
        <v>2041365.8815194466</v>
      </c>
    </row>
    <row r="10" spans="1:13" s="209" customFormat="1" ht="42.75" customHeight="1" x14ac:dyDescent="0.2">
      <c r="A10" s="205"/>
      <c r="B10" s="227" t="s">
        <v>13</v>
      </c>
      <c r="C10" s="227"/>
      <c r="D10" s="206" t="s">
        <v>21</v>
      </c>
      <c r="E10" s="205" t="s">
        <v>16</v>
      </c>
      <c r="F10" s="207">
        <v>2</v>
      </c>
      <c r="G10" s="207">
        <f t="shared" si="5"/>
        <v>4</v>
      </c>
      <c r="H10" s="208">
        <f>'Diurno FG'!I129</f>
        <v>1725.8655407941114</v>
      </c>
      <c r="I10" s="208">
        <f t="shared" ref="I10" si="6">H10*2</f>
        <v>3451.7310815882229</v>
      </c>
      <c r="J10" s="208">
        <f t="shared" ref="J10" si="7">I10*F10</f>
        <v>6903.4621631764458</v>
      </c>
      <c r="K10" s="208">
        <f t="shared" si="1"/>
        <v>414207.72979058675</v>
      </c>
    </row>
    <row r="11" spans="1:13" x14ac:dyDescent="0.2">
      <c r="A11" s="216" t="s">
        <v>22</v>
      </c>
      <c r="B11" s="216"/>
      <c r="C11" s="216"/>
      <c r="D11" s="216"/>
      <c r="E11" s="216"/>
      <c r="F11" s="4">
        <f>F3+F5+F7+F9</f>
        <v>9</v>
      </c>
      <c r="G11" s="4">
        <f>G3+G5+G7+G9</f>
        <v>18</v>
      </c>
      <c r="H11" s="173"/>
      <c r="I11" s="173"/>
      <c r="J11" s="173">
        <f>SUM(J3:J10)</f>
        <v>192749.54078703138</v>
      </c>
      <c r="K11" s="173">
        <f t="shared" si="1"/>
        <v>11564972.447221883</v>
      </c>
      <c r="M11" s="188"/>
    </row>
    <row r="12" spans="1:13" x14ac:dyDescent="0.2">
      <c r="A12" s="217" t="s">
        <v>23</v>
      </c>
      <c r="B12" s="218"/>
      <c r="C12" s="218"/>
      <c r="D12" s="218"/>
      <c r="E12" s="218"/>
      <c r="F12" s="218"/>
      <c r="G12" s="218"/>
      <c r="H12" s="218"/>
      <c r="I12" s="219"/>
      <c r="J12" s="175">
        <f>SUM(J11:J11)</f>
        <v>192749.54078703138</v>
      </c>
      <c r="K12" s="175">
        <f>E78</f>
        <v>11081107.574671686</v>
      </c>
      <c r="L12" s="189"/>
      <c r="M12" s="190"/>
    </row>
    <row r="13" spans="1:13" x14ac:dyDescent="0.2">
      <c r="J13" s="201">
        <f>J3+J5+J7+J9</f>
        <v>160060.41307175887</v>
      </c>
      <c r="M13" s="187"/>
    </row>
    <row r="14" spans="1:13" ht="15" hidden="1" customHeight="1" x14ac:dyDescent="0.2">
      <c r="A14" s="223" t="s">
        <v>289</v>
      </c>
      <c r="B14" s="224"/>
      <c r="C14" s="191"/>
      <c r="D14" s="223" t="s">
        <v>278</v>
      </c>
      <c r="E14" s="224"/>
      <c r="M14" s="187">
        <f>K11-M13</f>
        <v>11564972.447221883</v>
      </c>
    </row>
    <row r="15" spans="1:13" ht="15" hidden="1" customHeight="1" x14ac:dyDescent="0.2">
      <c r="A15" s="223" t="s">
        <v>290</v>
      </c>
      <c r="B15" s="224"/>
      <c r="C15" s="191"/>
      <c r="D15" s="223" t="s">
        <v>291</v>
      </c>
      <c r="E15" s="224"/>
    </row>
    <row r="16" spans="1:13" ht="25.5" hidden="1" customHeight="1" x14ac:dyDescent="0.2">
      <c r="A16" s="176"/>
      <c r="B16" s="176"/>
      <c r="C16" s="176" t="s">
        <v>276</v>
      </c>
      <c r="D16" s="176" t="s">
        <v>279</v>
      </c>
      <c r="E16" s="176" t="s">
        <v>280</v>
      </c>
      <c r="F16" s="176" t="s">
        <v>277</v>
      </c>
      <c r="H16" s="193" t="s">
        <v>285</v>
      </c>
      <c r="I16" s="193" t="s">
        <v>286</v>
      </c>
      <c r="J16" s="193" t="s">
        <v>287</v>
      </c>
      <c r="K16" s="196" t="s">
        <v>292</v>
      </c>
    </row>
    <row r="17" spans="1:11" hidden="1" x14ac:dyDescent="0.2">
      <c r="A17" s="177">
        <v>44287</v>
      </c>
      <c r="B17" s="178">
        <v>1</v>
      </c>
      <c r="C17" s="179" t="e">
        <f>#REF!</f>
        <v>#REF!</v>
      </c>
      <c r="D17" s="179">
        <f t="shared" ref="D17:D25" si="8">J$17/60/30*B17</f>
        <v>5351.7558833333333</v>
      </c>
      <c r="E17" s="180">
        <f>D17</f>
        <v>5351.7558833333333</v>
      </c>
      <c r="F17" s="180">
        <f>E17-D17</f>
        <v>0</v>
      </c>
      <c r="H17" s="194" t="s">
        <v>293</v>
      </c>
      <c r="I17" s="195">
        <v>44316</v>
      </c>
      <c r="J17" s="197">
        <v>9633160.5899999999</v>
      </c>
      <c r="K17" s="198">
        <f>J17/60</f>
        <v>160552.6765</v>
      </c>
    </row>
    <row r="18" spans="1:11" hidden="1" x14ac:dyDescent="0.2">
      <c r="A18" s="177">
        <v>44317</v>
      </c>
      <c r="B18" s="178">
        <v>30</v>
      </c>
      <c r="C18" s="179" t="e">
        <f>#REF!</f>
        <v>#REF!</v>
      </c>
      <c r="D18" s="179">
        <f t="shared" si="8"/>
        <v>160552.6765</v>
      </c>
      <c r="E18" s="180">
        <f t="shared" ref="E18:E37" si="9">D18</f>
        <v>160552.6765</v>
      </c>
      <c r="F18" s="180">
        <f t="shared" ref="F18:F37" si="10">E18-D18</f>
        <v>0</v>
      </c>
      <c r="G18" s="181"/>
      <c r="H18" s="194" t="s">
        <v>284</v>
      </c>
      <c r="I18" s="195">
        <v>44562</v>
      </c>
      <c r="J18" s="200">
        <v>10438888.800000001</v>
      </c>
      <c r="K18" s="198">
        <f>J18/60</f>
        <v>173981.48</v>
      </c>
    </row>
    <row r="19" spans="1:11" hidden="1" x14ac:dyDescent="0.2">
      <c r="A19" s="177">
        <v>44348</v>
      </c>
      <c r="B19" s="178">
        <v>30</v>
      </c>
      <c r="C19" s="179" t="e">
        <f>#REF!</f>
        <v>#REF!</v>
      </c>
      <c r="D19" s="179">
        <f t="shared" si="8"/>
        <v>160552.6765</v>
      </c>
      <c r="E19" s="180">
        <f t="shared" si="9"/>
        <v>160552.6765</v>
      </c>
      <c r="F19" s="180">
        <f t="shared" si="10"/>
        <v>0</v>
      </c>
      <c r="H19" s="194" t="s">
        <v>288</v>
      </c>
      <c r="I19" s="195">
        <v>44927</v>
      </c>
      <c r="J19" s="199">
        <f>K11</f>
        <v>11564972.447221883</v>
      </c>
      <c r="K19" s="198">
        <f>J19/60</f>
        <v>192749.54078703138</v>
      </c>
    </row>
    <row r="20" spans="1:11" hidden="1" x14ac:dyDescent="0.2">
      <c r="A20" s="177">
        <v>44378</v>
      </c>
      <c r="B20" s="178">
        <v>30</v>
      </c>
      <c r="C20" s="179" t="e">
        <f>#REF!</f>
        <v>#REF!</v>
      </c>
      <c r="D20" s="179">
        <f t="shared" si="8"/>
        <v>160552.6765</v>
      </c>
      <c r="E20" s="180">
        <f t="shared" si="9"/>
        <v>160552.6765</v>
      </c>
      <c r="F20" s="180">
        <f t="shared" si="10"/>
        <v>0</v>
      </c>
    </row>
    <row r="21" spans="1:11" hidden="1" x14ac:dyDescent="0.2">
      <c r="A21" s="177">
        <v>44409</v>
      </c>
      <c r="B21" s="178">
        <v>30</v>
      </c>
      <c r="C21" s="179" t="e">
        <f>#REF!</f>
        <v>#REF!</v>
      </c>
      <c r="D21" s="179">
        <f t="shared" si="8"/>
        <v>160552.6765</v>
      </c>
      <c r="E21" s="180">
        <f t="shared" si="9"/>
        <v>160552.6765</v>
      </c>
      <c r="F21" s="180">
        <f t="shared" si="10"/>
        <v>0</v>
      </c>
    </row>
    <row r="22" spans="1:11" hidden="1" x14ac:dyDescent="0.2">
      <c r="A22" s="177">
        <v>44440</v>
      </c>
      <c r="B22" s="178">
        <v>30</v>
      </c>
      <c r="C22" s="179" t="e">
        <f>#REF!/30*18</f>
        <v>#REF!</v>
      </c>
      <c r="D22" s="179">
        <f t="shared" si="8"/>
        <v>160552.6765</v>
      </c>
      <c r="E22" s="180">
        <f t="shared" si="9"/>
        <v>160552.6765</v>
      </c>
      <c r="F22" s="180">
        <f t="shared" si="10"/>
        <v>0</v>
      </c>
    </row>
    <row r="23" spans="1:11" hidden="1" x14ac:dyDescent="0.2">
      <c r="A23" s="177">
        <v>44470</v>
      </c>
      <c r="B23" s="178">
        <v>30</v>
      </c>
      <c r="C23" s="179" t="e">
        <f>#REF!/30*11</f>
        <v>#REF!</v>
      </c>
      <c r="D23" s="179">
        <f t="shared" si="8"/>
        <v>160552.6765</v>
      </c>
      <c r="E23" s="180">
        <f t="shared" si="9"/>
        <v>160552.6765</v>
      </c>
      <c r="F23" s="180">
        <f t="shared" si="10"/>
        <v>0</v>
      </c>
    </row>
    <row r="24" spans="1:11" hidden="1" x14ac:dyDescent="0.2">
      <c r="A24" s="177">
        <v>44501</v>
      </c>
      <c r="B24" s="178">
        <v>30</v>
      </c>
      <c r="C24" s="179" t="e">
        <f>#REF!</f>
        <v>#REF!</v>
      </c>
      <c r="D24" s="179">
        <f t="shared" si="8"/>
        <v>160552.6765</v>
      </c>
      <c r="E24" s="180">
        <f t="shared" si="9"/>
        <v>160552.6765</v>
      </c>
      <c r="F24" s="180">
        <f t="shared" si="10"/>
        <v>0</v>
      </c>
    </row>
    <row r="25" spans="1:11" hidden="1" x14ac:dyDescent="0.2">
      <c r="A25" s="177">
        <v>44531</v>
      </c>
      <c r="B25" s="178">
        <v>30</v>
      </c>
      <c r="C25" s="179" t="e">
        <f>#REF!</f>
        <v>#REF!</v>
      </c>
      <c r="D25" s="179">
        <f t="shared" si="8"/>
        <v>160552.6765</v>
      </c>
      <c r="E25" s="180">
        <f t="shared" si="9"/>
        <v>160552.6765</v>
      </c>
      <c r="F25" s="180">
        <f t="shared" si="10"/>
        <v>0</v>
      </c>
      <c r="H25" s="5"/>
      <c r="I25" s="5"/>
      <c r="J25" s="5"/>
    </row>
    <row r="26" spans="1:11" s="5" customFormat="1" hidden="1" x14ac:dyDescent="0.2">
      <c r="A26" s="177">
        <v>44562</v>
      </c>
      <c r="B26" s="178">
        <v>30</v>
      </c>
      <c r="C26" s="179" t="e">
        <f>#REF!</f>
        <v>#REF!</v>
      </c>
      <c r="D26" s="179">
        <f>J$18/60/30*B26</f>
        <v>173981.48</v>
      </c>
      <c r="E26" s="180">
        <f t="shared" si="9"/>
        <v>173981.48</v>
      </c>
      <c r="F26" s="180">
        <f t="shared" si="10"/>
        <v>0</v>
      </c>
      <c r="H26" s="1"/>
      <c r="I26" s="1"/>
      <c r="J26" s="1"/>
    </row>
    <row r="27" spans="1:11" hidden="1" x14ac:dyDescent="0.2">
      <c r="A27" s="177">
        <v>44593</v>
      </c>
      <c r="B27" s="178">
        <v>30</v>
      </c>
      <c r="C27" s="179" t="e">
        <f>#REF!</f>
        <v>#REF!</v>
      </c>
      <c r="D27" s="179">
        <f t="shared" ref="D27:D77" si="11">J$18/60/30*B27</f>
        <v>173981.48</v>
      </c>
      <c r="E27" s="180">
        <f t="shared" si="9"/>
        <v>173981.48</v>
      </c>
      <c r="F27" s="180">
        <f t="shared" si="10"/>
        <v>0</v>
      </c>
    </row>
    <row r="28" spans="1:11" hidden="1" x14ac:dyDescent="0.2">
      <c r="A28" s="177">
        <v>44621</v>
      </c>
      <c r="B28" s="178">
        <v>30</v>
      </c>
      <c r="C28" s="179" t="e">
        <f>#REF!</f>
        <v>#REF!</v>
      </c>
      <c r="D28" s="179">
        <f t="shared" si="11"/>
        <v>173981.48</v>
      </c>
      <c r="E28" s="180">
        <f t="shared" si="9"/>
        <v>173981.48</v>
      </c>
      <c r="F28" s="180">
        <f t="shared" si="10"/>
        <v>0</v>
      </c>
    </row>
    <row r="29" spans="1:11" hidden="1" x14ac:dyDescent="0.2">
      <c r="A29" s="177">
        <v>44652</v>
      </c>
      <c r="B29" s="178">
        <v>30</v>
      </c>
      <c r="C29" s="179" t="e">
        <f>#REF!</f>
        <v>#REF!</v>
      </c>
      <c r="D29" s="179">
        <f t="shared" si="11"/>
        <v>173981.48</v>
      </c>
      <c r="E29" s="180">
        <f t="shared" si="9"/>
        <v>173981.48</v>
      </c>
      <c r="F29" s="180">
        <f t="shared" si="10"/>
        <v>0</v>
      </c>
    </row>
    <row r="30" spans="1:11" hidden="1" x14ac:dyDescent="0.2">
      <c r="A30" s="177">
        <v>44682</v>
      </c>
      <c r="B30" s="178">
        <v>30</v>
      </c>
      <c r="C30" s="179" t="e">
        <f>#REF!</f>
        <v>#REF!</v>
      </c>
      <c r="D30" s="179">
        <f t="shared" si="11"/>
        <v>173981.48</v>
      </c>
      <c r="E30" s="180">
        <f t="shared" si="9"/>
        <v>173981.48</v>
      </c>
      <c r="F30" s="180">
        <f t="shared" si="10"/>
        <v>0</v>
      </c>
    </row>
    <row r="31" spans="1:11" hidden="1" x14ac:dyDescent="0.2">
      <c r="A31" s="177">
        <v>44713</v>
      </c>
      <c r="B31" s="178">
        <v>30</v>
      </c>
      <c r="C31" s="179" t="e">
        <f>#REF!</f>
        <v>#REF!</v>
      </c>
      <c r="D31" s="179">
        <f t="shared" si="11"/>
        <v>173981.48</v>
      </c>
      <c r="E31" s="180">
        <f t="shared" si="9"/>
        <v>173981.48</v>
      </c>
      <c r="F31" s="180">
        <f t="shared" si="10"/>
        <v>0</v>
      </c>
    </row>
    <row r="32" spans="1:11" hidden="1" x14ac:dyDescent="0.2">
      <c r="A32" s="177">
        <v>44743</v>
      </c>
      <c r="B32" s="178">
        <v>30</v>
      </c>
      <c r="C32" s="179" t="e">
        <f>#REF!</f>
        <v>#REF!</v>
      </c>
      <c r="D32" s="179">
        <f t="shared" si="11"/>
        <v>173981.48</v>
      </c>
      <c r="E32" s="180">
        <f t="shared" si="9"/>
        <v>173981.48</v>
      </c>
      <c r="F32" s="180">
        <f t="shared" si="10"/>
        <v>0</v>
      </c>
    </row>
    <row r="33" spans="1:7" hidden="1" x14ac:dyDescent="0.2">
      <c r="A33" s="177">
        <v>44774</v>
      </c>
      <c r="B33" s="178">
        <v>30</v>
      </c>
      <c r="C33" s="179" t="e">
        <f>#REF!</f>
        <v>#REF!</v>
      </c>
      <c r="D33" s="179">
        <f t="shared" si="11"/>
        <v>173981.48</v>
      </c>
      <c r="E33" s="180">
        <f t="shared" si="9"/>
        <v>173981.48</v>
      </c>
      <c r="F33" s="180">
        <f t="shared" si="10"/>
        <v>0</v>
      </c>
    </row>
    <row r="34" spans="1:7" hidden="1" x14ac:dyDescent="0.2">
      <c r="A34" s="177">
        <v>44805</v>
      </c>
      <c r="B34" s="178">
        <v>30</v>
      </c>
      <c r="C34" s="179" t="e">
        <f>#REF!</f>
        <v>#REF!</v>
      </c>
      <c r="D34" s="179">
        <f t="shared" si="11"/>
        <v>173981.48</v>
      </c>
      <c r="E34" s="180">
        <f t="shared" si="9"/>
        <v>173981.48</v>
      </c>
      <c r="F34" s="180">
        <f t="shared" si="10"/>
        <v>0</v>
      </c>
    </row>
    <row r="35" spans="1:7" hidden="1" x14ac:dyDescent="0.2">
      <c r="A35" s="177">
        <v>44835</v>
      </c>
      <c r="B35" s="178">
        <v>30</v>
      </c>
      <c r="C35" s="179" t="e">
        <f>#REF!/30*19</f>
        <v>#REF!</v>
      </c>
      <c r="D35" s="179">
        <f t="shared" si="11"/>
        <v>173981.48</v>
      </c>
      <c r="E35" s="180">
        <f t="shared" si="9"/>
        <v>173981.48</v>
      </c>
      <c r="F35" s="180">
        <f t="shared" si="10"/>
        <v>0</v>
      </c>
    </row>
    <row r="36" spans="1:7" hidden="1" x14ac:dyDescent="0.2">
      <c r="A36" s="177">
        <v>44866</v>
      </c>
      <c r="B36" s="178">
        <v>30</v>
      </c>
      <c r="C36" s="182"/>
      <c r="D36" s="179">
        <f t="shared" si="11"/>
        <v>173981.48</v>
      </c>
      <c r="E36" s="180">
        <f t="shared" si="9"/>
        <v>173981.48</v>
      </c>
      <c r="F36" s="180">
        <f t="shared" si="10"/>
        <v>0</v>
      </c>
    </row>
    <row r="37" spans="1:7" hidden="1" x14ac:dyDescent="0.2">
      <c r="A37" s="177">
        <v>44896</v>
      </c>
      <c r="B37" s="178">
        <v>30</v>
      </c>
      <c r="C37" s="182"/>
      <c r="D37" s="179">
        <f t="shared" si="11"/>
        <v>173981.48</v>
      </c>
      <c r="E37" s="180">
        <f t="shared" si="9"/>
        <v>173981.48</v>
      </c>
      <c r="F37" s="180">
        <f t="shared" si="10"/>
        <v>0</v>
      </c>
    </row>
    <row r="38" spans="1:7" hidden="1" x14ac:dyDescent="0.2">
      <c r="A38" s="177">
        <v>44927</v>
      </c>
      <c r="B38" s="178">
        <v>30</v>
      </c>
      <c r="C38" s="182"/>
      <c r="D38" s="179">
        <f t="shared" si="11"/>
        <v>173981.48</v>
      </c>
      <c r="E38" s="192">
        <f>J$19/60/30*B38</f>
        <v>192749.54078703138</v>
      </c>
      <c r="F38" s="185">
        <f>E38-D38</f>
        <v>18768.060787031369</v>
      </c>
      <c r="G38" s="201">
        <f>F38+F39+F40+F41+F42+F43+F44+F45+F46+F47</f>
        <v>187680.60787031369</v>
      </c>
    </row>
    <row r="39" spans="1:7" hidden="1" x14ac:dyDescent="0.2">
      <c r="A39" s="177">
        <v>44958</v>
      </c>
      <c r="B39" s="178">
        <v>30</v>
      </c>
      <c r="C39" s="182"/>
      <c r="D39" s="179">
        <f t="shared" si="11"/>
        <v>173981.48</v>
      </c>
      <c r="E39" s="192">
        <f t="shared" ref="E39:E77" si="12">J$19/60/30*B39</f>
        <v>192749.54078703138</v>
      </c>
      <c r="F39" s="185">
        <f t="shared" ref="F39" si="13">E39-D39</f>
        <v>18768.060787031369</v>
      </c>
    </row>
    <row r="40" spans="1:7" hidden="1" x14ac:dyDescent="0.2">
      <c r="A40" s="177">
        <v>44986</v>
      </c>
      <c r="B40" s="178">
        <v>30</v>
      </c>
      <c r="C40" s="182"/>
      <c r="D40" s="179">
        <f t="shared" si="11"/>
        <v>173981.48</v>
      </c>
      <c r="E40" s="192">
        <f t="shared" si="12"/>
        <v>192749.54078703138</v>
      </c>
      <c r="F40" s="185">
        <f t="shared" ref="F40:F77" si="14">E40-D40</f>
        <v>18768.060787031369</v>
      </c>
    </row>
    <row r="41" spans="1:7" hidden="1" x14ac:dyDescent="0.2">
      <c r="A41" s="177">
        <v>45017</v>
      </c>
      <c r="B41" s="178">
        <v>30</v>
      </c>
      <c r="C41" s="182"/>
      <c r="D41" s="179">
        <f t="shared" si="11"/>
        <v>173981.48</v>
      </c>
      <c r="E41" s="192">
        <f t="shared" si="12"/>
        <v>192749.54078703138</v>
      </c>
      <c r="F41" s="185">
        <f t="shared" si="14"/>
        <v>18768.060787031369</v>
      </c>
    </row>
    <row r="42" spans="1:7" hidden="1" x14ac:dyDescent="0.2">
      <c r="A42" s="177">
        <v>45047</v>
      </c>
      <c r="B42" s="178">
        <v>30</v>
      </c>
      <c r="C42" s="182"/>
      <c r="D42" s="179">
        <f t="shared" si="11"/>
        <v>173981.48</v>
      </c>
      <c r="E42" s="192">
        <f t="shared" si="12"/>
        <v>192749.54078703138</v>
      </c>
      <c r="F42" s="185">
        <f t="shared" si="14"/>
        <v>18768.060787031369</v>
      </c>
    </row>
    <row r="43" spans="1:7" hidden="1" x14ac:dyDescent="0.2">
      <c r="A43" s="177">
        <v>45078</v>
      </c>
      <c r="B43" s="178">
        <v>30</v>
      </c>
      <c r="C43" s="182"/>
      <c r="D43" s="179">
        <f t="shared" si="11"/>
        <v>173981.48</v>
      </c>
      <c r="E43" s="192">
        <f t="shared" si="12"/>
        <v>192749.54078703138</v>
      </c>
      <c r="F43" s="185">
        <f t="shared" si="14"/>
        <v>18768.060787031369</v>
      </c>
    </row>
    <row r="44" spans="1:7" hidden="1" x14ac:dyDescent="0.2">
      <c r="A44" s="177">
        <v>45108</v>
      </c>
      <c r="B44" s="178">
        <v>30</v>
      </c>
      <c r="C44" s="182"/>
      <c r="D44" s="179">
        <f t="shared" si="11"/>
        <v>173981.48</v>
      </c>
      <c r="E44" s="192">
        <f t="shared" si="12"/>
        <v>192749.54078703138</v>
      </c>
      <c r="F44" s="185">
        <f t="shared" si="14"/>
        <v>18768.060787031369</v>
      </c>
    </row>
    <row r="45" spans="1:7" hidden="1" x14ac:dyDescent="0.2">
      <c r="A45" s="177">
        <v>45139</v>
      </c>
      <c r="B45" s="178">
        <v>30</v>
      </c>
      <c r="C45" s="182"/>
      <c r="D45" s="179">
        <f t="shared" si="11"/>
        <v>173981.48</v>
      </c>
      <c r="E45" s="192">
        <f t="shared" si="12"/>
        <v>192749.54078703138</v>
      </c>
      <c r="F45" s="185">
        <f t="shared" si="14"/>
        <v>18768.060787031369</v>
      </c>
    </row>
    <row r="46" spans="1:7" hidden="1" x14ac:dyDescent="0.2">
      <c r="A46" s="177">
        <v>45170</v>
      </c>
      <c r="B46" s="178">
        <v>30</v>
      </c>
      <c r="C46" s="182"/>
      <c r="D46" s="179">
        <f t="shared" si="11"/>
        <v>173981.48</v>
      </c>
      <c r="E46" s="192">
        <f t="shared" si="12"/>
        <v>192749.54078703138</v>
      </c>
      <c r="F46" s="185">
        <f t="shared" si="14"/>
        <v>18768.060787031369</v>
      </c>
    </row>
    <row r="47" spans="1:7" hidden="1" x14ac:dyDescent="0.2">
      <c r="A47" s="177">
        <v>45200</v>
      </c>
      <c r="B47" s="178">
        <v>30</v>
      </c>
      <c r="C47" s="182"/>
      <c r="D47" s="179">
        <f t="shared" si="11"/>
        <v>173981.48</v>
      </c>
      <c r="E47" s="192">
        <f t="shared" si="12"/>
        <v>192749.54078703138</v>
      </c>
      <c r="F47" s="185">
        <f t="shared" si="14"/>
        <v>18768.060787031369</v>
      </c>
    </row>
    <row r="48" spans="1:7" hidden="1" x14ac:dyDescent="0.2">
      <c r="A48" s="177">
        <v>45231</v>
      </c>
      <c r="B48" s="178">
        <v>30</v>
      </c>
      <c r="C48" s="182"/>
      <c r="D48" s="179">
        <f t="shared" si="11"/>
        <v>173981.48</v>
      </c>
      <c r="E48" s="192">
        <f t="shared" si="12"/>
        <v>192749.54078703138</v>
      </c>
      <c r="F48" s="185">
        <f t="shared" si="14"/>
        <v>18768.060787031369</v>
      </c>
    </row>
    <row r="49" spans="1:6" hidden="1" x14ac:dyDescent="0.2">
      <c r="A49" s="177">
        <v>45261</v>
      </c>
      <c r="B49" s="178">
        <v>30</v>
      </c>
      <c r="C49" s="182"/>
      <c r="D49" s="179">
        <f t="shared" si="11"/>
        <v>173981.48</v>
      </c>
      <c r="E49" s="192">
        <f t="shared" si="12"/>
        <v>192749.54078703138</v>
      </c>
      <c r="F49" s="185">
        <f t="shared" si="14"/>
        <v>18768.060787031369</v>
      </c>
    </row>
    <row r="50" spans="1:6" hidden="1" x14ac:dyDescent="0.2">
      <c r="A50" s="177">
        <v>45292</v>
      </c>
      <c r="B50" s="178">
        <v>30</v>
      </c>
      <c r="C50" s="182"/>
      <c r="D50" s="179">
        <f t="shared" si="11"/>
        <v>173981.48</v>
      </c>
      <c r="E50" s="192">
        <f t="shared" si="12"/>
        <v>192749.54078703138</v>
      </c>
      <c r="F50" s="185">
        <f t="shared" si="14"/>
        <v>18768.060787031369</v>
      </c>
    </row>
    <row r="51" spans="1:6" hidden="1" x14ac:dyDescent="0.2">
      <c r="A51" s="177">
        <v>45323</v>
      </c>
      <c r="B51" s="178">
        <v>30</v>
      </c>
      <c r="C51" s="182"/>
      <c r="D51" s="179">
        <f t="shared" si="11"/>
        <v>173981.48</v>
      </c>
      <c r="E51" s="192">
        <f t="shared" si="12"/>
        <v>192749.54078703138</v>
      </c>
      <c r="F51" s="185">
        <f t="shared" si="14"/>
        <v>18768.060787031369</v>
      </c>
    </row>
    <row r="52" spans="1:6" hidden="1" x14ac:dyDescent="0.2">
      <c r="A52" s="177">
        <v>45352</v>
      </c>
      <c r="B52" s="178">
        <v>30</v>
      </c>
      <c r="C52" s="182"/>
      <c r="D52" s="179">
        <f t="shared" si="11"/>
        <v>173981.48</v>
      </c>
      <c r="E52" s="192">
        <f t="shared" si="12"/>
        <v>192749.54078703138</v>
      </c>
      <c r="F52" s="185">
        <f t="shared" si="14"/>
        <v>18768.060787031369</v>
      </c>
    </row>
    <row r="53" spans="1:6" hidden="1" x14ac:dyDescent="0.2">
      <c r="A53" s="177">
        <v>45383</v>
      </c>
      <c r="B53" s="178">
        <v>30</v>
      </c>
      <c r="C53" s="182"/>
      <c r="D53" s="179">
        <f t="shared" si="11"/>
        <v>173981.48</v>
      </c>
      <c r="E53" s="192">
        <f t="shared" si="12"/>
        <v>192749.54078703138</v>
      </c>
      <c r="F53" s="185">
        <f t="shared" si="14"/>
        <v>18768.060787031369</v>
      </c>
    </row>
    <row r="54" spans="1:6" hidden="1" x14ac:dyDescent="0.2">
      <c r="A54" s="177">
        <v>45413</v>
      </c>
      <c r="B54" s="178">
        <v>30</v>
      </c>
      <c r="C54" s="182"/>
      <c r="D54" s="179">
        <f t="shared" si="11"/>
        <v>173981.48</v>
      </c>
      <c r="E54" s="192">
        <f t="shared" si="12"/>
        <v>192749.54078703138</v>
      </c>
      <c r="F54" s="185">
        <f t="shared" si="14"/>
        <v>18768.060787031369</v>
      </c>
    </row>
    <row r="55" spans="1:6" hidden="1" x14ac:dyDescent="0.2">
      <c r="A55" s="177">
        <v>45444</v>
      </c>
      <c r="B55" s="178">
        <v>30</v>
      </c>
      <c r="C55" s="182"/>
      <c r="D55" s="179">
        <f t="shared" si="11"/>
        <v>173981.48</v>
      </c>
      <c r="E55" s="192">
        <f t="shared" si="12"/>
        <v>192749.54078703138</v>
      </c>
      <c r="F55" s="185">
        <f t="shared" si="14"/>
        <v>18768.060787031369</v>
      </c>
    </row>
    <row r="56" spans="1:6" hidden="1" x14ac:dyDescent="0.2">
      <c r="A56" s="177">
        <v>45474</v>
      </c>
      <c r="B56" s="178">
        <v>30</v>
      </c>
      <c r="C56" s="182"/>
      <c r="D56" s="179">
        <f t="shared" si="11"/>
        <v>173981.48</v>
      </c>
      <c r="E56" s="192">
        <f t="shared" si="12"/>
        <v>192749.54078703138</v>
      </c>
      <c r="F56" s="185">
        <f t="shared" si="14"/>
        <v>18768.060787031369</v>
      </c>
    </row>
    <row r="57" spans="1:6" hidden="1" x14ac:dyDescent="0.2">
      <c r="A57" s="177">
        <v>45505</v>
      </c>
      <c r="B57" s="178">
        <v>30</v>
      </c>
      <c r="C57" s="182"/>
      <c r="D57" s="179">
        <f t="shared" si="11"/>
        <v>173981.48</v>
      </c>
      <c r="E57" s="192">
        <f t="shared" si="12"/>
        <v>192749.54078703138</v>
      </c>
      <c r="F57" s="185">
        <f t="shared" si="14"/>
        <v>18768.060787031369</v>
      </c>
    </row>
    <row r="58" spans="1:6" hidden="1" x14ac:dyDescent="0.2">
      <c r="A58" s="177">
        <v>45536</v>
      </c>
      <c r="B58" s="178">
        <v>30</v>
      </c>
      <c r="C58" s="182"/>
      <c r="D58" s="179">
        <f t="shared" si="11"/>
        <v>173981.48</v>
      </c>
      <c r="E58" s="192">
        <f t="shared" si="12"/>
        <v>192749.54078703138</v>
      </c>
      <c r="F58" s="185">
        <f t="shared" si="14"/>
        <v>18768.060787031369</v>
      </c>
    </row>
    <row r="59" spans="1:6" hidden="1" x14ac:dyDescent="0.2">
      <c r="A59" s="177">
        <v>45566</v>
      </c>
      <c r="B59" s="178">
        <v>30</v>
      </c>
      <c r="C59" s="182"/>
      <c r="D59" s="179">
        <f t="shared" si="11"/>
        <v>173981.48</v>
      </c>
      <c r="E59" s="192">
        <f t="shared" si="12"/>
        <v>192749.54078703138</v>
      </c>
      <c r="F59" s="185">
        <f t="shared" si="14"/>
        <v>18768.060787031369</v>
      </c>
    </row>
    <row r="60" spans="1:6" hidden="1" x14ac:dyDescent="0.2">
      <c r="A60" s="177">
        <v>45597</v>
      </c>
      <c r="B60" s="178">
        <v>30</v>
      </c>
      <c r="C60" s="182"/>
      <c r="D60" s="179">
        <f t="shared" si="11"/>
        <v>173981.48</v>
      </c>
      <c r="E60" s="192">
        <f t="shared" si="12"/>
        <v>192749.54078703138</v>
      </c>
      <c r="F60" s="185">
        <f t="shared" si="14"/>
        <v>18768.060787031369</v>
      </c>
    </row>
    <row r="61" spans="1:6" hidden="1" x14ac:dyDescent="0.2">
      <c r="A61" s="177">
        <v>45627</v>
      </c>
      <c r="B61" s="178">
        <v>30</v>
      </c>
      <c r="C61" s="182"/>
      <c r="D61" s="179">
        <f t="shared" si="11"/>
        <v>173981.48</v>
      </c>
      <c r="E61" s="192">
        <f t="shared" si="12"/>
        <v>192749.54078703138</v>
      </c>
      <c r="F61" s="185">
        <f t="shared" si="14"/>
        <v>18768.060787031369</v>
      </c>
    </row>
    <row r="62" spans="1:6" hidden="1" x14ac:dyDescent="0.2">
      <c r="A62" s="177">
        <v>45658</v>
      </c>
      <c r="B62" s="178">
        <v>30</v>
      </c>
      <c r="C62" s="182"/>
      <c r="D62" s="179">
        <f t="shared" si="11"/>
        <v>173981.48</v>
      </c>
      <c r="E62" s="192">
        <f t="shared" si="12"/>
        <v>192749.54078703138</v>
      </c>
      <c r="F62" s="185">
        <f t="shared" si="14"/>
        <v>18768.060787031369</v>
      </c>
    </row>
    <row r="63" spans="1:6" hidden="1" x14ac:dyDescent="0.2">
      <c r="A63" s="177">
        <v>45689</v>
      </c>
      <c r="B63" s="178">
        <v>30</v>
      </c>
      <c r="C63" s="182"/>
      <c r="D63" s="179">
        <f t="shared" si="11"/>
        <v>173981.48</v>
      </c>
      <c r="E63" s="192">
        <f t="shared" si="12"/>
        <v>192749.54078703138</v>
      </c>
      <c r="F63" s="185">
        <f t="shared" si="14"/>
        <v>18768.060787031369</v>
      </c>
    </row>
    <row r="64" spans="1:6" hidden="1" x14ac:dyDescent="0.2">
      <c r="A64" s="177">
        <v>45717</v>
      </c>
      <c r="B64" s="178">
        <v>30</v>
      </c>
      <c r="C64" s="182"/>
      <c r="D64" s="179">
        <f t="shared" si="11"/>
        <v>173981.48</v>
      </c>
      <c r="E64" s="192">
        <f t="shared" si="12"/>
        <v>192749.54078703138</v>
      </c>
      <c r="F64" s="185">
        <f t="shared" si="14"/>
        <v>18768.060787031369</v>
      </c>
    </row>
    <row r="65" spans="1:6" hidden="1" x14ac:dyDescent="0.2">
      <c r="A65" s="177">
        <v>45748</v>
      </c>
      <c r="B65" s="178">
        <v>30</v>
      </c>
      <c r="C65" s="182"/>
      <c r="D65" s="179">
        <f t="shared" si="11"/>
        <v>173981.48</v>
      </c>
      <c r="E65" s="192">
        <f t="shared" si="12"/>
        <v>192749.54078703138</v>
      </c>
      <c r="F65" s="185">
        <f t="shared" si="14"/>
        <v>18768.060787031369</v>
      </c>
    </row>
    <row r="66" spans="1:6" hidden="1" x14ac:dyDescent="0.2">
      <c r="A66" s="177">
        <v>45778</v>
      </c>
      <c r="B66" s="178">
        <v>30</v>
      </c>
      <c r="C66" s="182"/>
      <c r="D66" s="179">
        <f t="shared" si="11"/>
        <v>173981.48</v>
      </c>
      <c r="E66" s="192">
        <f t="shared" si="12"/>
        <v>192749.54078703138</v>
      </c>
      <c r="F66" s="185">
        <f t="shared" si="14"/>
        <v>18768.060787031369</v>
      </c>
    </row>
    <row r="67" spans="1:6" hidden="1" x14ac:dyDescent="0.2">
      <c r="A67" s="177">
        <v>45809</v>
      </c>
      <c r="B67" s="178">
        <v>30</v>
      </c>
      <c r="C67" s="182"/>
      <c r="D67" s="179">
        <f t="shared" si="11"/>
        <v>173981.48</v>
      </c>
      <c r="E67" s="192">
        <f t="shared" si="12"/>
        <v>192749.54078703138</v>
      </c>
      <c r="F67" s="185">
        <f t="shared" si="14"/>
        <v>18768.060787031369</v>
      </c>
    </row>
    <row r="68" spans="1:6" hidden="1" x14ac:dyDescent="0.2">
      <c r="A68" s="177">
        <v>45839</v>
      </c>
      <c r="B68" s="178">
        <v>30</v>
      </c>
      <c r="D68" s="179">
        <f t="shared" si="11"/>
        <v>173981.48</v>
      </c>
      <c r="E68" s="192">
        <f t="shared" si="12"/>
        <v>192749.54078703138</v>
      </c>
      <c r="F68" s="185">
        <f t="shared" si="14"/>
        <v>18768.060787031369</v>
      </c>
    </row>
    <row r="69" spans="1:6" hidden="1" x14ac:dyDescent="0.2">
      <c r="A69" s="177">
        <v>45870</v>
      </c>
      <c r="B69" s="178">
        <v>30</v>
      </c>
      <c r="D69" s="179">
        <f t="shared" si="11"/>
        <v>173981.48</v>
      </c>
      <c r="E69" s="192">
        <f t="shared" si="12"/>
        <v>192749.54078703138</v>
      </c>
      <c r="F69" s="185">
        <f t="shared" si="14"/>
        <v>18768.060787031369</v>
      </c>
    </row>
    <row r="70" spans="1:6" hidden="1" x14ac:dyDescent="0.2">
      <c r="A70" s="177">
        <v>45901</v>
      </c>
      <c r="B70" s="178">
        <v>30</v>
      </c>
      <c r="D70" s="179">
        <f t="shared" si="11"/>
        <v>173981.48</v>
      </c>
      <c r="E70" s="192">
        <f t="shared" si="12"/>
        <v>192749.54078703138</v>
      </c>
      <c r="F70" s="185">
        <f t="shared" si="14"/>
        <v>18768.060787031369</v>
      </c>
    </row>
    <row r="71" spans="1:6" hidden="1" x14ac:dyDescent="0.2">
      <c r="A71" s="177">
        <v>45931</v>
      </c>
      <c r="B71" s="178">
        <v>30</v>
      </c>
      <c r="D71" s="179">
        <f t="shared" si="11"/>
        <v>173981.48</v>
      </c>
      <c r="E71" s="192">
        <f t="shared" si="12"/>
        <v>192749.54078703138</v>
      </c>
      <c r="F71" s="185">
        <f t="shared" si="14"/>
        <v>18768.060787031369</v>
      </c>
    </row>
    <row r="72" spans="1:6" hidden="1" x14ac:dyDescent="0.2">
      <c r="A72" s="177">
        <v>45962</v>
      </c>
      <c r="B72" s="178">
        <v>30</v>
      </c>
      <c r="D72" s="179">
        <f t="shared" si="11"/>
        <v>173981.48</v>
      </c>
      <c r="E72" s="192">
        <f t="shared" si="12"/>
        <v>192749.54078703138</v>
      </c>
      <c r="F72" s="185">
        <f t="shared" si="14"/>
        <v>18768.060787031369</v>
      </c>
    </row>
    <row r="73" spans="1:6" hidden="1" x14ac:dyDescent="0.2">
      <c r="A73" s="177">
        <v>45992</v>
      </c>
      <c r="B73" s="178">
        <v>30</v>
      </c>
      <c r="D73" s="179">
        <f t="shared" si="11"/>
        <v>173981.48</v>
      </c>
      <c r="E73" s="192">
        <f t="shared" si="12"/>
        <v>192749.54078703138</v>
      </c>
      <c r="F73" s="185">
        <f t="shared" si="14"/>
        <v>18768.060787031369</v>
      </c>
    </row>
    <row r="74" spans="1:6" hidden="1" x14ac:dyDescent="0.2">
      <c r="A74" s="177">
        <v>46023</v>
      </c>
      <c r="B74" s="178">
        <v>30</v>
      </c>
      <c r="D74" s="179">
        <f t="shared" si="11"/>
        <v>173981.48</v>
      </c>
      <c r="E74" s="192">
        <f t="shared" si="12"/>
        <v>192749.54078703138</v>
      </c>
      <c r="F74" s="185">
        <f t="shared" si="14"/>
        <v>18768.060787031369</v>
      </c>
    </row>
    <row r="75" spans="1:6" hidden="1" x14ac:dyDescent="0.2">
      <c r="A75" s="177">
        <v>46054</v>
      </c>
      <c r="B75" s="178">
        <v>30</v>
      </c>
      <c r="D75" s="179">
        <f t="shared" si="11"/>
        <v>173981.48</v>
      </c>
      <c r="E75" s="192">
        <f t="shared" si="12"/>
        <v>192749.54078703138</v>
      </c>
      <c r="F75" s="185">
        <f t="shared" si="14"/>
        <v>18768.060787031369</v>
      </c>
    </row>
    <row r="76" spans="1:6" hidden="1" x14ac:dyDescent="0.2">
      <c r="A76" s="177">
        <v>46082</v>
      </c>
      <c r="B76" s="178">
        <v>30</v>
      </c>
      <c r="D76" s="179">
        <f t="shared" si="11"/>
        <v>173981.48</v>
      </c>
      <c r="E76" s="192">
        <f t="shared" si="12"/>
        <v>192749.54078703138</v>
      </c>
      <c r="F76" s="185">
        <f t="shared" si="14"/>
        <v>18768.060787031369</v>
      </c>
    </row>
    <row r="77" spans="1:6" hidden="1" x14ac:dyDescent="0.2">
      <c r="A77" s="177">
        <v>46113</v>
      </c>
      <c r="B77" s="178">
        <v>29</v>
      </c>
      <c r="D77" s="179">
        <f t="shared" si="11"/>
        <v>168182.09733333334</v>
      </c>
      <c r="E77" s="192">
        <f t="shared" si="12"/>
        <v>186324.55609413036</v>
      </c>
      <c r="F77" s="185">
        <f t="shared" si="14"/>
        <v>18142.458760797017</v>
      </c>
    </row>
    <row r="78" spans="1:6" ht="15.75" hidden="1" x14ac:dyDescent="0.25">
      <c r="A78" s="225" t="s">
        <v>281</v>
      </c>
      <c r="B78" s="226"/>
      <c r="C78" s="184"/>
      <c r="D78" s="183">
        <f>SUM(D17:D77)</f>
        <v>10331010.745216681</v>
      </c>
      <c r="E78" s="183">
        <f>SUM(E17:E77)</f>
        <v>11081107.574671686</v>
      </c>
      <c r="F78" s="183">
        <f>SUM(F17:F77)</f>
        <v>750096.82945502107</v>
      </c>
    </row>
    <row r="79" spans="1:6" hidden="1" x14ac:dyDescent="0.2"/>
    <row r="80" spans="1:6" x14ac:dyDescent="0.2">
      <c r="E80" s="174"/>
    </row>
  </sheetData>
  <mergeCells count="17">
    <mergeCell ref="A78:B78"/>
    <mergeCell ref="B2:C2"/>
    <mergeCell ref="B10:C10"/>
    <mergeCell ref="A11:E11"/>
    <mergeCell ref="A14:B14"/>
    <mergeCell ref="D14:E14"/>
    <mergeCell ref="A15:B15"/>
    <mergeCell ref="D15:E15"/>
    <mergeCell ref="A1:K1"/>
    <mergeCell ref="A12:I12"/>
    <mergeCell ref="B5:C5"/>
    <mergeCell ref="B6:C6"/>
    <mergeCell ref="B7:C7"/>
    <mergeCell ref="B8:C8"/>
    <mergeCell ref="B9:C9"/>
    <mergeCell ref="B3:C3"/>
    <mergeCell ref="B4:C4"/>
  </mergeCells>
  <printOptions horizontalCentered="1" verticalCentered="1"/>
  <pageMargins left="0.43307086614173229" right="0.31496062992125984" top="0.31496062992125984" bottom="0.31496062992125984" header="0.31496062992125984" footer="0.31496062992125984"/>
  <pageSetup paperSize="9" scale="47" orientation="portrait" r:id="rId1"/>
  <rowBreaks count="1" manualBreakCount="1">
    <brk id="1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DA03-A711-4E18-93FF-DE3F809A96B7}">
  <dimension ref="A1:D13"/>
  <sheetViews>
    <sheetView workbookViewId="0">
      <selection sqref="A1:D13"/>
    </sheetView>
  </sheetViews>
  <sheetFormatPr defaultRowHeight="15" x14ac:dyDescent="0.25"/>
  <cols>
    <col min="1" max="1" width="12.5703125" customWidth="1"/>
    <col min="2" max="2" width="16.5703125" customWidth="1"/>
    <col min="3" max="3" width="17.28515625" customWidth="1"/>
    <col min="4" max="4" width="15.5703125" customWidth="1"/>
  </cols>
  <sheetData>
    <row r="1" spans="1:4" s="202" customFormat="1" x14ac:dyDescent="0.25">
      <c r="A1" s="203" t="s">
        <v>304</v>
      </c>
      <c r="B1" s="203" t="s">
        <v>305</v>
      </c>
      <c r="C1" s="203" t="s">
        <v>306</v>
      </c>
      <c r="D1" s="203" t="s">
        <v>277</v>
      </c>
    </row>
    <row r="2" spans="1:4" x14ac:dyDescent="0.25">
      <c r="A2" s="204" t="s">
        <v>294</v>
      </c>
      <c r="B2" s="210">
        <v>144552.92000000001</v>
      </c>
      <c r="C2" s="210">
        <v>152691.45000000001</v>
      </c>
      <c r="D2" s="210">
        <f>C2-B2</f>
        <v>8138.5299999999988</v>
      </c>
    </row>
    <row r="3" spans="1:4" x14ac:dyDescent="0.25">
      <c r="A3" s="204" t="s">
        <v>295</v>
      </c>
      <c r="B3" s="210">
        <v>144552.92000000001</v>
      </c>
      <c r="C3" s="210">
        <v>152691.45000000001</v>
      </c>
      <c r="D3" s="210">
        <f t="shared" ref="D3:D9" si="0">C3-B3</f>
        <v>8138.5299999999988</v>
      </c>
    </row>
    <row r="4" spans="1:4" x14ac:dyDescent="0.25">
      <c r="A4" s="204" t="s">
        <v>296</v>
      </c>
      <c r="B4" s="210">
        <v>144552.92000000001</v>
      </c>
      <c r="C4" s="210">
        <v>152691.45000000001</v>
      </c>
      <c r="D4" s="210">
        <f t="shared" si="0"/>
        <v>8138.5299999999988</v>
      </c>
    </row>
    <row r="5" spans="1:4" x14ac:dyDescent="0.25">
      <c r="A5" s="204" t="s">
        <v>297</v>
      </c>
      <c r="B5" s="210">
        <v>144552.92000000001</v>
      </c>
      <c r="C5" s="210">
        <v>152691.45000000001</v>
      </c>
      <c r="D5" s="210">
        <f t="shared" si="0"/>
        <v>8138.5299999999988</v>
      </c>
    </row>
    <row r="6" spans="1:4" x14ac:dyDescent="0.25">
      <c r="A6" s="204" t="s">
        <v>298</v>
      </c>
      <c r="B6" s="210">
        <v>144552.92000000001</v>
      </c>
      <c r="C6" s="210">
        <v>152691.45000000001</v>
      </c>
      <c r="D6" s="210">
        <f t="shared" si="0"/>
        <v>8138.5299999999988</v>
      </c>
    </row>
    <row r="7" spans="1:4" x14ac:dyDescent="0.25">
      <c r="A7" s="204" t="s">
        <v>299</v>
      </c>
      <c r="B7" s="210">
        <v>144552.92000000001</v>
      </c>
      <c r="C7" s="210">
        <v>152691.45000000001</v>
      </c>
      <c r="D7" s="210">
        <f t="shared" si="0"/>
        <v>8138.5299999999988</v>
      </c>
    </row>
    <row r="8" spans="1:4" x14ac:dyDescent="0.25">
      <c r="A8" s="204" t="s">
        <v>300</v>
      </c>
      <c r="B8" s="210">
        <v>144552.92000000001</v>
      </c>
      <c r="C8" s="210">
        <v>152691.45000000001</v>
      </c>
      <c r="D8" s="210">
        <f t="shared" si="0"/>
        <v>8138.5299999999988</v>
      </c>
    </row>
    <row r="9" spans="1:4" s="214" customFormat="1" x14ac:dyDescent="0.25">
      <c r="A9" s="212" t="s">
        <v>307</v>
      </c>
      <c r="B9" s="213">
        <v>117037.8</v>
      </c>
      <c r="C9" s="213">
        <v>123814.35</v>
      </c>
      <c r="D9" s="213">
        <f t="shared" si="0"/>
        <v>6776.5500000000029</v>
      </c>
    </row>
    <row r="10" spans="1:4" x14ac:dyDescent="0.25">
      <c r="A10" s="204" t="s">
        <v>301</v>
      </c>
      <c r="B10" s="210">
        <v>144552.92000000001</v>
      </c>
      <c r="C10" s="210">
        <v>152691.45000000001</v>
      </c>
      <c r="D10" s="210">
        <f t="shared" ref="D10:D12" si="1">C10-B10</f>
        <v>8138.5299999999988</v>
      </c>
    </row>
    <row r="11" spans="1:4" x14ac:dyDescent="0.25">
      <c r="A11" s="204" t="s">
        <v>302</v>
      </c>
      <c r="B11" s="210">
        <v>144552.92000000001</v>
      </c>
      <c r="C11" s="210">
        <v>152691.45000000001</v>
      </c>
      <c r="D11" s="210">
        <f t="shared" si="1"/>
        <v>8138.5299999999988</v>
      </c>
    </row>
    <row r="12" spans="1:4" x14ac:dyDescent="0.25">
      <c r="A12" s="204" t="s">
        <v>303</v>
      </c>
      <c r="B12" s="210">
        <v>144552.92000000001</v>
      </c>
      <c r="C12" s="210">
        <v>152691.45000000001</v>
      </c>
      <c r="D12" s="210">
        <f t="shared" si="1"/>
        <v>8138.5299999999988</v>
      </c>
    </row>
    <row r="13" spans="1:4" x14ac:dyDescent="0.25">
      <c r="A13" s="228" t="s">
        <v>308</v>
      </c>
      <c r="B13" s="229"/>
      <c r="C13" s="230"/>
      <c r="D13" s="211">
        <f>SUM(D2:D12)</f>
        <v>88161.849999999991</v>
      </c>
    </row>
  </sheetData>
  <mergeCells count="1">
    <mergeCell ref="A13:C1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I223"/>
  <sheetViews>
    <sheetView showGridLines="0" topLeftCell="B49" zoomScaleNormal="100" zoomScaleSheetLayoutView="106" workbookViewId="0">
      <selection activeCell="I113" sqref="I113"/>
    </sheetView>
  </sheetViews>
  <sheetFormatPr defaultRowHeight="12.75" x14ac:dyDescent="0.25"/>
  <cols>
    <col min="1" max="1" width="77.42578125" style="6" customWidth="1"/>
    <col min="2" max="2" width="10.5703125" style="98" bestFit="1" customWidth="1"/>
    <col min="3" max="3" width="18.28515625" style="98" customWidth="1"/>
    <col min="4" max="4" width="10.5703125" style="98" bestFit="1" customWidth="1"/>
    <col min="5" max="5" width="18.85546875" style="98" customWidth="1"/>
    <col min="6" max="6" width="10.5703125" style="7" bestFit="1" customWidth="1"/>
    <col min="7" max="7" width="18.85546875" style="7" customWidth="1"/>
    <col min="8" max="8" width="10.5703125" style="7" bestFit="1" customWidth="1"/>
    <col min="9" max="9" width="18.85546875" style="7" customWidth="1"/>
    <col min="10" max="16384" width="9.140625" style="6"/>
  </cols>
  <sheetData>
    <row r="1" spans="1:9" s="81" customFormat="1" x14ac:dyDescent="0.25">
      <c r="A1" s="232" t="str">
        <f>[1]Diurno!$A$1:$C$1</f>
        <v>Posto de Bombeiro Civil Diurno</v>
      </c>
      <c r="B1" s="232"/>
      <c r="C1" s="232"/>
      <c r="D1" s="94"/>
      <c r="E1" s="97"/>
      <c r="F1" s="94"/>
      <c r="G1" s="93"/>
      <c r="H1" s="94"/>
      <c r="I1" s="93"/>
    </row>
    <row r="2" spans="1:9" s="81" customFormat="1" x14ac:dyDescent="0.25">
      <c r="A2" s="232"/>
      <c r="B2" s="232"/>
      <c r="C2" s="232"/>
      <c r="D2" s="92"/>
      <c r="F2" s="92"/>
      <c r="G2" s="82"/>
      <c r="H2" s="92"/>
      <c r="I2" s="82"/>
    </row>
    <row r="3" spans="1:9" s="81" customFormat="1" ht="15.75" customHeight="1" x14ac:dyDescent="0.25">
      <c r="A3" s="233" t="s">
        <v>148</v>
      </c>
      <c r="B3" s="234"/>
      <c r="C3" s="235"/>
      <c r="D3" s="92"/>
      <c r="F3" s="92"/>
      <c r="G3" s="82"/>
      <c r="H3" s="92"/>
      <c r="I3" s="82"/>
    </row>
    <row r="4" spans="1:9" s="81" customFormat="1" ht="15.75" customHeight="1" x14ac:dyDescent="0.25">
      <c r="A4" s="233" t="s">
        <v>147</v>
      </c>
      <c r="B4" s="234"/>
      <c r="C4" s="235"/>
      <c r="D4" s="92"/>
      <c r="F4" s="92"/>
      <c r="G4" s="82"/>
      <c r="H4" s="92"/>
      <c r="I4" s="82"/>
    </row>
    <row r="5" spans="1:9" s="81" customFormat="1" ht="30" customHeight="1" x14ac:dyDescent="0.25">
      <c r="A5" s="91"/>
      <c r="B5" s="236" t="s">
        <v>146</v>
      </c>
      <c r="C5" s="237"/>
      <c r="D5" s="236" t="s">
        <v>145</v>
      </c>
      <c r="E5" s="237"/>
      <c r="F5" s="238" t="s">
        <v>282</v>
      </c>
      <c r="G5" s="239"/>
      <c r="H5" s="238" t="s">
        <v>309</v>
      </c>
      <c r="I5" s="239"/>
    </row>
    <row r="6" spans="1:9" s="81" customFormat="1" ht="20.25" customHeight="1" x14ac:dyDescent="0.25">
      <c r="A6" s="240" t="s">
        <v>144</v>
      </c>
      <c r="B6" s="240"/>
      <c r="C6" s="240"/>
      <c r="D6" s="92"/>
      <c r="F6" s="92"/>
      <c r="G6" s="82"/>
      <c r="H6" s="92"/>
      <c r="I6" s="82"/>
    </row>
    <row r="7" spans="1:9" s="81" customFormat="1" ht="15.75" customHeight="1" x14ac:dyDescent="0.25">
      <c r="A7" s="91" t="s">
        <v>143</v>
      </c>
      <c r="B7" s="241"/>
      <c r="C7" s="241"/>
      <c r="D7" s="241"/>
      <c r="E7" s="241"/>
      <c r="F7" s="241"/>
      <c r="G7" s="241"/>
      <c r="H7" s="241"/>
      <c r="I7" s="241"/>
    </row>
    <row r="8" spans="1:9" s="81" customFormat="1" ht="15.75" customHeight="1" x14ac:dyDescent="0.25">
      <c r="A8" s="91" t="s">
        <v>142</v>
      </c>
      <c r="B8" s="231" t="s">
        <v>141</v>
      </c>
      <c r="C8" s="231"/>
      <c r="D8" s="231" t="s">
        <v>141</v>
      </c>
      <c r="E8" s="231"/>
      <c r="F8" s="231" t="s">
        <v>141</v>
      </c>
      <c r="G8" s="231"/>
      <c r="H8" s="231" t="s">
        <v>141</v>
      </c>
      <c r="I8" s="231"/>
    </row>
    <row r="9" spans="1:9" s="81" customFormat="1" ht="20.100000000000001" customHeight="1" x14ac:dyDescent="0.25">
      <c r="A9" s="91" t="s">
        <v>140</v>
      </c>
      <c r="B9" s="242" t="s">
        <v>139</v>
      </c>
      <c r="C9" s="242"/>
      <c r="D9" s="242" t="s">
        <v>139</v>
      </c>
      <c r="E9" s="242"/>
      <c r="F9" s="242" t="s">
        <v>139</v>
      </c>
      <c r="G9" s="242"/>
      <c r="H9" s="242" t="s">
        <v>139</v>
      </c>
      <c r="I9" s="242"/>
    </row>
    <row r="10" spans="1:9" s="81" customFormat="1" ht="15.75" customHeight="1" x14ac:dyDescent="0.25">
      <c r="A10" s="91" t="s">
        <v>138</v>
      </c>
      <c r="B10" s="242" t="s">
        <v>137</v>
      </c>
      <c r="C10" s="242"/>
      <c r="D10" s="242" t="s">
        <v>137</v>
      </c>
      <c r="E10" s="242"/>
      <c r="F10" s="242" t="s">
        <v>137</v>
      </c>
      <c r="G10" s="242"/>
      <c r="H10" s="242" t="s">
        <v>137</v>
      </c>
      <c r="I10" s="242"/>
    </row>
    <row r="11" spans="1:9" s="81" customFormat="1" ht="21.2" customHeight="1" x14ac:dyDescent="0.25">
      <c r="A11" s="91" t="s">
        <v>136</v>
      </c>
      <c r="B11" s="91"/>
      <c r="C11" s="91"/>
      <c r="D11" s="91"/>
      <c r="E11" s="91"/>
      <c r="F11" s="91"/>
      <c r="G11" s="91"/>
      <c r="H11" s="91"/>
      <c r="I11" s="91"/>
    </row>
    <row r="12" spans="1:9" s="81" customFormat="1" ht="48" x14ac:dyDescent="0.25">
      <c r="A12" s="90" t="s">
        <v>135</v>
      </c>
      <c r="B12" s="89" t="s">
        <v>134</v>
      </c>
      <c r="C12" s="89" t="s">
        <v>133</v>
      </c>
      <c r="D12" s="89" t="s">
        <v>134</v>
      </c>
      <c r="E12" s="89" t="s">
        <v>133</v>
      </c>
      <c r="F12" s="89" t="s">
        <v>134</v>
      </c>
      <c r="G12" s="89" t="s">
        <v>133</v>
      </c>
      <c r="H12" s="89" t="s">
        <v>134</v>
      </c>
      <c r="I12" s="89" t="s">
        <v>133</v>
      </c>
    </row>
    <row r="13" spans="1:9" s="81" customFormat="1" ht="15" x14ac:dyDescent="0.25">
      <c r="A13" s="88" t="str">
        <f>A1</f>
        <v>Posto de Bombeiro Civil Diurno</v>
      </c>
      <c r="B13" s="87" t="s">
        <v>132</v>
      </c>
      <c r="C13" s="84">
        <f>[1]Diurno!$C$13</f>
        <v>1</v>
      </c>
      <c r="D13" s="87" t="s">
        <v>132</v>
      </c>
      <c r="E13" s="84">
        <f>[1]Diurno!$C$13</f>
        <v>1</v>
      </c>
      <c r="F13" s="87" t="s">
        <v>132</v>
      </c>
      <c r="G13" s="84">
        <f>[1]Diurno!$C$13</f>
        <v>1</v>
      </c>
      <c r="H13" s="87" t="s">
        <v>132</v>
      </c>
      <c r="I13" s="84">
        <f>[1]Diurno!$C$13</f>
        <v>1</v>
      </c>
    </row>
    <row r="14" spans="1:9" s="81" customFormat="1" ht="15" x14ac:dyDescent="0.25">
      <c r="A14" s="240" t="s">
        <v>131</v>
      </c>
      <c r="B14" s="240"/>
      <c r="C14" s="86">
        <f>SUM(C13)</f>
        <v>1</v>
      </c>
      <c r="D14" s="85"/>
      <c r="E14" s="84">
        <f>SUM(E13)</f>
        <v>1</v>
      </c>
      <c r="F14" s="85"/>
      <c r="G14" s="84">
        <f>SUM(G13)</f>
        <v>1</v>
      </c>
      <c r="H14" s="85"/>
      <c r="I14" s="84">
        <f>SUM(I13)</f>
        <v>1</v>
      </c>
    </row>
    <row r="15" spans="1:9" s="81" customFormat="1" ht="14.25" x14ac:dyDescent="0.25">
      <c r="A15" s="243"/>
      <c r="B15" s="244"/>
      <c r="C15" s="245"/>
      <c r="D15" s="83"/>
      <c r="F15" s="83"/>
      <c r="G15" s="82"/>
      <c r="H15" s="83"/>
      <c r="I15" s="82"/>
    </row>
    <row r="16" spans="1:9" ht="14.25" x14ac:dyDescent="0.25">
      <c r="A16" s="246" t="s">
        <v>130</v>
      </c>
      <c r="B16" s="246"/>
      <c r="C16" s="246"/>
      <c r="D16" s="74"/>
      <c r="E16" s="6"/>
      <c r="F16" s="74"/>
      <c r="G16" s="8"/>
      <c r="H16" s="74"/>
      <c r="I16" s="8"/>
    </row>
    <row r="17" spans="1:9" ht="14.25" x14ac:dyDescent="0.25">
      <c r="A17" s="247" t="s">
        <v>129</v>
      </c>
      <c r="B17" s="247"/>
      <c r="C17" s="247"/>
      <c r="D17" s="74"/>
      <c r="E17" s="6"/>
      <c r="F17" s="74"/>
      <c r="G17" s="8"/>
      <c r="H17" s="74"/>
      <c r="I17" s="8"/>
    </row>
    <row r="18" spans="1:9" s="8" customFormat="1" ht="14.25" x14ac:dyDescent="0.2">
      <c r="A18" s="80" t="s">
        <v>128</v>
      </c>
      <c r="B18" s="248" t="s">
        <v>127</v>
      </c>
      <c r="C18" s="248"/>
      <c r="D18" s="248" t="s">
        <v>127</v>
      </c>
      <c r="E18" s="248"/>
      <c r="F18" s="248" t="s">
        <v>127</v>
      </c>
      <c r="G18" s="248"/>
      <c r="H18" s="248" t="s">
        <v>127</v>
      </c>
      <c r="I18" s="248"/>
    </row>
    <row r="19" spans="1:9" s="8" customFormat="1" ht="14.25" x14ac:dyDescent="0.2">
      <c r="A19" s="80" t="s">
        <v>126</v>
      </c>
      <c r="B19" s="249" t="s">
        <v>125</v>
      </c>
      <c r="C19" s="249"/>
      <c r="D19" s="249" t="s">
        <v>125</v>
      </c>
      <c r="E19" s="249"/>
      <c r="F19" s="249" t="s">
        <v>125</v>
      </c>
      <c r="G19" s="249"/>
      <c r="H19" s="249" t="s">
        <v>125</v>
      </c>
      <c r="I19" s="249"/>
    </row>
    <row r="20" spans="1:9" s="8" customFormat="1" ht="14.25" x14ac:dyDescent="0.2">
      <c r="A20" s="80" t="s">
        <v>124</v>
      </c>
      <c r="B20" s="250">
        <v>3044.5</v>
      </c>
      <c r="C20" s="250"/>
      <c r="D20" s="250">
        <v>3303.28</v>
      </c>
      <c r="E20" s="250"/>
      <c r="F20" s="251">
        <v>3494.54</v>
      </c>
      <c r="G20" s="251"/>
      <c r="H20" s="251">
        <v>3669.27</v>
      </c>
      <c r="I20" s="251"/>
    </row>
    <row r="21" spans="1:9" s="8" customFormat="1" ht="14.25" x14ac:dyDescent="0.2">
      <c r="A21" s="80" t="s">
        <v>123</v>
      </c>
      <c r="B21" s="252" t="s">
        <v>122</v>
      </c>
      <c r="C21" s="252"/>
      <c r="D21" s="252" t="s">
        <v>122</v>
      </c>
      <c r="E21" s="252"/>
      <c r="F21" s="252" t="s">
        <v>122</v>
      </c>
      <c r="G21" s="252"/>
      <c r="H21" s="252" t="s">
        <v>122</v>
      </c>
      <c r="I21" s="252"/>
    </row>
    <row r="22" spans="1:9" s="8" customFormat="1" ht="14.25" x14ac:dyDescent="0.2">
      <c r="A22" s="80" t="s">
        <v>121</v>
      </c>
      <c r="B22" s="253">
        <v>44197</v>
      </c>
      <c r="C22" s="253"/>
      <c r="D22" s="253">
        <v>44197</v>
      </c>
      <c r="E22" s="253"/>
      <c r="F22" s="254">
        <v>44927</v>
      </c>
      <c r="G22" s="254"/>
      <c r="H22" s="254">
        <v>45292</v>
      </c>
      <c r="I22" s="254"/>
    </row>
    <row r="23" spans="1:9" s="42" customFormat="1" ht="21" customHeight="1" x14ac:dyDescent="0.25">
      <c r="A23" s="256" t="s">
        <v>120</v>
      </c>
      <c r="B23" s="257"/>
      <c r="C23" s="258"/>
      <c r="D23" s="61"/>
      <c r="E23" s="59"/>
      <c r="F23" s="61"/>
      <c r="G23" s="60"/>
      <c r="H23" s="61"/>
      <c r="I23" s="60"/>
    </row>
    <row r="24" spans="1:9" ht="15" x14ac:dyDescent="0.25">
      <c r="A24" s="79" t="s">
        <v>119</v>
      </c>
      <c r="B24" s="25"/>
      <c r="C24" s="24"/>
      <c r="D24" s="25"/>
      <c r="E24" s="24"/>
      <c r="F24" s="25"/>
      <c r="G24" s="24"/>
      <c r="H24" s="25"/>
      <c r="I24" s="24"/>
    </row>
    <row r="25" spans="1:9" ht="15" x14ac:dyDescent="0.25">
      <c r="A25" s="78" t="s">
        <v>118</v>
      </c>
      <c r="B25" s="22"/>
      <c r="C25" s="32" t="s">
        <v>33</v>
      </c>
      <c r="D25" s="22"/>
      <c r="E25" s="32" t="s">
        <v>33</v>
      </c>
      <c r="F25" s="22"/>
      <c r="G25" s="32" t="s">
        <v>33</v>
      </c>
      <c r="H25" s="22"/>
      <c r="I25" s="32" t="s">
        <v>33</v>
      </c>
    </row>
    <row r="26" spans="1:9" ht="14.25" x14ac:dyDescent="0.25">
      <c r="A26" s="19" t="s">
        <v>117</v>
      </c>
      <c r="B26" s="20">
        <v>1</v>
      </c>
      <c r="C26" s="17">
        <f>B20</f>
        <v>3044.5</v>
      </c>
      <c r="D26" s="20">
        <v>1</v>
      </c>
      <c r="E26" s="17">
        <f>D20</f>
        <v>3303.28</v>
      </c>
      <c r="F26" s="20">
        <v>1</v>
      </c>
      <c r="G26" s="17">
        <f>F20</f>
        <v>3494.54</v>
      </c>
      <c r="H26" s="20">
        <v>1</v>
      </c>
      <c r="I26" s="17">
        <f>H20</f>
        <v>3669.27</v>
      </c>
    </row>
    <row r="27" spans="1:9" ht="14.25" x14ac:dyDescent="0.25">
      <c r="A27" s="19" t="s">
        <v>116</v>
      </c>
      <c r="B27" s="20">
        <v>0.3</v>
      </c>
      <c r="C27" s="17">
        <f>(C26*30%)</f>
        <v>913.35</v>
      </c>
      <c r="D27" s="20">
        <v>0.3</v>
      </c>
      <c r="E27" s="17">
        <f>(E26*30%)</f>
        <v>990.98400000000004</v>
      </c>
      <c r="F27" s="20">
        <v>0.3</v>
      </c>
      <c r="G27" s="17">
        <f>(G26*30%)</f>
        <v>1048.3619999999999</v>
      </c>
      <c r="H27" s="20">
        <v>0.3</v>
      </c>
      <c r="I27" s="17">
        <f>(I26*30%)</f>
        <v>1100.7809999999999</v>
      </c>
    </row>
    <row r="28" spans="1:9" ht="14.25" x14ac:dyDescent="0.25">
      <c r="A28" s="19" t="s">
        <v>115</v>
      </c>
      <c r="B28" s="20"/>
      <c r="C28" s="17"/>
      <c r="D28" s="20"/>
      <c r="E28" s="17"/>
      <c r="F28" s="20"/>
      <c r="G28" s="17"/>
      <c r="H28" s="20"/>
      <c r="I28" s="17"/>
    </row>
    <row r="29" spans="1:9" ht="14.25" x14ac:dyDescent="0.25">
      <c r="A29" s="19" t="s">
        <v>114</v>
      </c>
      <c r="B29" s="20"/>
      <c r="C29" s="17"/>
      <c r="D29" s="20"/>
      <c r="E29" s="17"/>
      <c r="F29" s="20"/>
      <c r="G29" s="17"/>
      <c r="H29" s="20"/>
      <c r="I29" s="17"/>
    </row>
    <row r="30" spans="1:9" ht="14.25" x14ac:dyDescent="0.25">
      <c r="A30" s="19" t="s">
        <v>113</v>
      </c>
      <c r="B30" s="20"/>
      <c r="C30" s="17"/>
      <c r="D30" s="20"/>
      <c r="E30" s="17"/>
      <c r="F30" s="20"/>
      <c r="G30" s="17"/>
      <c r="H30" s="20"/>
      <c r="I30" s="17"/>
    </row>
    <row r="31" spans="1:9" ht="14.25" x14ac:dyDescent="0.25">
      <c r="A31" s="19" t="s">
        <v>112</v>
      </c>
      <c r="B31" s="20"/>
      <c r="C31" s="17">
        <v>0</v>
      </c>
      <c r="D31" s="20"/>
      <c r="E31" s="17">
        <v>0</v>
      </c>
      <c r="F31" s="20"/>
      <c r="G31" s="17">
        <v>0</v>
      </c>
      <c r="H31" s="20"/>
      <c r="I31" s="17">
        <v>0</v>
      </c>
    </row>
    <row r="32" spans="1:9" s="8" customFormat="1" ht="14.25" x14ac:dyDescent="0.25">
      <c r="A32" s="19" t="s">
        <v>111</v>
      </c>
      <c r="B32" s="20"/>
      <c r="C32" s="17"/>
      <c r="D32" s="20"/>
      <c r="E32" s="17"/>
      <c r="F32" s="20"/>
      <c r="G32" s="17"/>
      <c r="H32" s="20"/>
      <c r="I32" s="17"/>
    </row>
    <row r="33" spans="1:9" ht="15" x14ac:dyDescent="0.25">
      <c r="A33" s="23" t="s">
        <v>110</v>
      </c>
      <c r="B33" s="62"/>
      <c r="C33" s="29">
        <f>SUM(C26:C32)</f>
        <v>3957.85</v>
      </c>
      <c r="D33" s="62"/>
      <c r="E33" s="29">
        <f>SUM(E26:E32)</f>
        <v>4294.2640000000001</v>
      </c>
      <c r="F33" s="62"/>
      <c r="G33" s="29">
        <f>SUM(G26:G32)</f>
        <v>4542.902</v>
      </c>
      <c r="H33" s="62"/>
      <c r="I33" s="29">
        <f>SUM(I26:I32)</f>
        <v>4770.0509999999995</v>
      </c>
    </row>
    <row r="34" spans="1:9" s="42" customFormat="1" ht="15.75" customHeight="1" x14ac:dyDescent="0.25">
      <c r="A34" s="256" t="s">
        <v>109</v>
      </c>
      <c r="B34" s="257"/>
      <c r="C34" s="258"/>
      <c r="D34" s="61"/>
      <c r="E34" s="75"/>
      <c r="F34" s="61"/>
      <c r="G34" s="76"/>
      <c r="H34" s="61"/>
      <c r="I34" s="76"/>
    </row>
    <row r="35" spans="1:9" ht="15" x14ac:dyDescent="0.25">
      <c r="A35" s="26" t="s">
        <v>108</v>
      </c>
      <c r="B35" s="25"/>
      <c r="C35" s="24"/>
      <c r="D35" s="25"/>
      <c r="E35" s="24"/>
      <c r="F35" s="25"/>
      <c r="G35" s="24"/>
      <c r="H35" s="25"/>
      <c r="I35" s="24"/>
    </row>
    <row r="36" spans="1:9" ht="15" x14ac:dyDescent="0.25">
      <c r="A36" s="41" t="s">
        <v>107</v>
      </c>
      <c r="B36" s="40"/>
      <c r="C36" s="39"/>
      <c r="D36" s="40"/>
      <c r="E36" s="39"/>
      <c r="F36" s="40"/>
      <c r="G36" s="39"/>
      <c r="H36" s="40"/>
      <c r="I36" s="39"/>
    </row>
    <row r="37" spans="1:9" ht="15" x14ac:dyDescent="0.25">
      <c r="A37" s="23" t="s">
        <v>106</v>
      </c>
      <c r="B37" s="53"/>
      <c r="C37" s="32" t="s">
        <v>68</v>
      </c>
      <c r="D37" s="53"/>
      <c r="E37" s="32" t="s">
        <v>68</v>
      </c>
      <c r="F37" s="53"/>
      <c r="G37" s="32" t="s">
        <v>68</v>
      </c>
      <c r="H37" s="53"/>
      <c r="I37" s="32" t="s">
        <v>68</v>
      </c>
    </row>
    <row r="38" spans="1:9" ht="14.25" x14ac:dyDescent="0.25">
      <c r="A38" s="19" t="s">
        <v>105</v>
      </c>
      <c r="B38" s="20">
        <f>'[2]44hs D'!B38</f>
        <v>8.3299999999999999E-2</v>
      </c>
      <c r="C38" s="17">
        <v>0</v>
      </c>
      <c r="D38" s="20">
        <f>'[2]44hs D'!D38</f>
        <v>0</v>
      </c>
      <c r="E38" s="17">
        <f>B38*E33</f>
        <v>357.71219120000001</v>
      </c>
      <c r="F38" s="20">
        <f>'[2]44hs D'!F38</f>
        <v>0</v>
      </c>
      <c r="G38" s="17">
        <f>B$38*$G$33</f>
        <v>378.42373659999998</v>
      </c>
      <c r="H38" s="20">
        <f>'[2]44hs D'!H38</f>
        <v>0</v>
      </c>
      <c r="I38" s="17">
        <f>B$38*$I$33</f>
        <v>397.34524829999998</v>
      </c>
    </row>
    <row r="39" spans="1:9" ht="14.25" x14ac:dyDescent="0.25">
      <c r="A39" s="19" t="s">
        <v>104</v>
      </c>
      <c r="B39" s="50">
        <f>'[2]44hs D'!B39</f>
        <v>0.121</v>
      </c>
      <c r="C39" s="35">
        <v>0</v>
      </c>
      <c r="D39" s="50">
        <f>'[2]44hs D'!D39</f>
        <v>0</v>
      </c>
      <c r="E39" s="17">
        <f>B39*E33</f>
        <v>519.60594400000002</v>
      </c>
      <c r="F39" s="50">
        <f>'[2]44hs D'!F39</f>
        <v>0</v>
      </c>
      <c r="G39" s="17">
        <f>B39*$G$33</f>
        <v>549.69114200000001</v>
      </c>
      <c r="H39" s="50">
        <f>'[2]44hs D'!H39</f>
        <v>0</v>
      </c>
      <c r="I39" s="17">
        <f>B$39*$I$33</f>
        <v>577.17617099999995</v>
      </c>
    </row>
    <row r="40" spans="1:9" ht="15" x14ac:dyDescent="0.25">
      <c r="A40" s="77" t="s">
        <v>22</v>
      </c>
      <c r="B40" s="70">
        <f t="shared" ref="B40:G40" si="0">SUM(B38:B39)</f>
        <v>0.20429999999999998</v>
      </c>
      <c r="C40" s="27">
        <f t="shared" si="0"/>
        <v>0</v>
      </c>
      <c r="D40" s="70">
        <f t="shared" si="0"/>
        <v>0</v>
      </c>
      <c r="E40" s="27">
        <f t="shared" si="0"/>
        <v>877.31813520000003</v>
      </c>
      <c r="F40" s="70">
        <f t="shared" si="0"/>
        <v>0</v>
      </c>
      <c r="G40" s="27">
        <f t="shared" si="0"/>
        <v>928.1148786</v>
      </c>
      <c r="H40" s="70">
        <f t="shared" ref="H40:I40" si="1">SUM(H38:H39)</f>
        <v>0</v>
      </c>
      <c r="I40" s="27">
        <f t="shared" si="1"/>
        <v>974.52141929999993</v>
      </c>
    </row>
    <row r="41" spans="1:9" ht="15" x14ac:dyDescent="0.25">
      <c r="A41" s="73" t="s">
        <v>53</v>
      </c>
      <c r="B41" s="72">
        <f t="shared" ref="B41:G41" si="2">SUM(B40:B40)</f>
        <v>0.20429999999999998</v>
      </c>
      <c r="C41" s="71">
        <f t="shared" si="2"/>
        <v>0</v>
      </c>
      <c r="D41" s="70">
        <f t="shared" si="2"/>
        <v>0</v>
      </c>
      <c r="E41" s="27">
        <f t="shared" si="2"/>
        <v>877.31813520000003</v>
      </c>
      <c r="F41" s="70">
        <f t="shared" si="2"/>
        <v>0</v>
      </c>
      <c r="G41" s="27">
        <f t="shared" si="2"/>
        <v>928.1148786</v>
      </c>
      <c r="H41" s="70">
        <f t="shared" ref="H41:I41" si="3">SUM(H40:H40)</f>
        <v>0</v>
      </c>
      <c r="I41" s="27">
        <f t="shared" si="3"/>
        <v>974.52141929999993</v>
      </c>
    </row>
    <row r="42" spans="1:9" s="42" customFormat="1" ht="25.5" customHeight="1" x14ac:dyDescent="0.25">
      <c r="A42" s="256" t="s">
        <v>103</v>
      </c>
      <c r="B42" s="257"/>
      <c r="C42" s="258"/>
      <c r="D42" s="61"/>
      <c r="E42" s="75"/>
      <c r="F42" s="61"/>
      <c r="G42" s="76"/>
      <c r="H42" s="61"/>
      <c r="I42" s="76"/>
    </row>
    <row r="43" spans="1:9" ht="16.5" customHeight="1" x14ac:dyDescent="0.25">
      <c r="A43" s="259" t="s">
        <v>102</v>
      </c>
      <c r="B43" s="259"/>
      <c r="C43" s="259"/>
      <c r="D43" s="74"/>
      <c r="E43" s="6"/>
      <c r="F43" s="74"/>
      <c r="G43" s="8"/>
      <c r="H43" s="74"/>
      <c r="I43" s="8"/>
    </row>
    <row r="44" spans="1:9" ht="14.25" x14ac:dyDescent="0.25">
      <c r="A44" s="19" t="s">
        <v>101</v>
      </c>
      <c r="B44" s="20">
        <f>'[2]44hs D'!B44</f>
        <v>0.2</v>
      </c>
      <c r="C44" s="17">
        <f>B44*(C$33+C$40)</f>
        <v>791.57</v>
      </c>
      <c r="D44" s="20">
        <f>'[2]44hs D'!D44</f>
        <v>0</v>
      </c>
      <c r="E44" s="17">
        <f>B44*$E$33</f>
        <v>858.85280000000012</v>
      </c>
      <c r="F44" s="20">
        <f>'[2]44hs D'!F44</f>
        <v>0</v>
      </c>
      <c r="G44" s="17">
        <f>B44*$G$33</f>
        <v>908.58040000000005</v>
      </c>
      <c r="H44" s="20">
        <f>'[2]44hs D'!H44</f>
        <v>0</v>
      </c>
      <c r="I44" s="17">
        <f>B$44*$I$33</f>
        <v>954.01019999999994</v>
      </c>
    </row>
    <row r="45" spans="1:9" ht="14.25" x14ac:dyDescent="0.25">
      <c r="A45" s="19" t="s">
        <v>100</v>
      </c>
      <c r="B45" s="20">
        <f>'[2]44hs D'!B45</f>
        <v>2.5000000000000001E-2</v>
      </c>
      <c r="C45" s="17">
        <f t="shared" ref="C45:C51" si="4">B45*(C$33+C$40)</f>
        <v>98.946250000000006</v>
      </c>
      <c r="D45" s="20">
        <f>'[2]44hs D'!D45</f>
        <v>0</v>
      </c>
      <c r="E45" s="17">
        <f t="shared" ref="E45:E51" si="5">B45*$E$33</f>
        <v>107.35660000000001</v>
      </c>
      <c r="F45" s="20">
        <f>'[2]44hs D'!F45</f>
        <v>0</v>
      </c>
      <c r="G45" s="17">
        <f t="shared" ref="G45:G51" si="6">B45*$G$33</f>
        <v>113.57255000000001</v>
      </c>
      <c r="H45" s="20">
        <f>'[2]44hs D'!H45</f>
        <v>0</v>
      </c>
      <c r="I45" s="17">
        <f>B$45*$I$33</f>
        <v>119.25127499999999</v>
      </c>
    </row>
    <row r="46" spans="1:9" ht="14.25" x14ac:dyDescent="0.25">
      <c r="A46" s="19" t="s">
        <v>99</v>
      </c>
      <c r="B46" s="20">
        <f>'[2]44hs D'!B46</f>
        <v>1.4999999999999999E-2</v>
      </c>
      <c r="C46" s="17">
        <f t="shared" si="4"/>
        <v>59.367749999999994</v>
      </c>
      <c r="D46" s="20">
        <f>'[2]44hs D'!D46</f>
        <v>0</v>
      </c>
      <c r="E46" s="17">
        <f t="shared" si="5"/>
        <v>64.413960000000003</v>
      </c>
      <c r="F46" s="20">
        <f>'[2]44hs D'!F46</f>
        <v>0</v>
      </c>
      <c r="G46" s="17">
        <f t="shared" si="6"/>
        <v>68.143529999999998</v>
      </c>
      <c r="H46" s="20">
        <f>'[2]44hs D'!H46</f>
        <v>0</v>
      </c>
      <c r="I46" s="17">
        <f>B$46*$I$33</f>
        <v>71.550764999999984</v>
      </c>
    </row>
    <row r="47" spans="1:9" ht="14.25" x14ac:dyDescent="0.25">
      <c r="A47" s="19" t="s">
        <v>98</v>
      </c>
      <c r="B47" s="20">
        <f>'[2]44hs D'!B47</f>
        <v>1.4999999999999999E-2</v>
      </c>
      <c r="C47" s="17">
        <f t="shared" si="4"/>
        <v>59.367749999999994</v>
      </c>
      <c r="D47" s="20">
        <f>'[2]44hs D'!D47</f>
        <v>0</v>
      </c>
      <c r="E47" s="17">
        <f t="shared" si="5"/>
        <v>64.413960000000003</v>
      </c>
      <c r="F47" s="20">
        <f>'[2]44hs D'!F47</f>
        <v>0</v>
      </c>
      <c r="G47" s="17">
        <f t="shared" si="6"/>
        <v>68.143529999999998</v>
      </c>
      <c r="H47" s="20">
        <f>'[2]44hs D'!H47</f>
        <v>0</v>
      </c>
      <c r="I47" s="17">
        <f>B$47*$I$33</f>
        <v>71.550764999999984</v>
      </c>
    </row>
    <row r="48" spans="1:9" ht="14.25" x14ac:dyDescent="0.25">
      <c r="A48" s="19" t="s">
        <v>97</v>
      </c>
      <c r="B48" s="20">
        <f>'[2]44hs D'!B48</f>
        <v>0.01</v>
      </c>
      <c r="C48" s="17">
        <f t="shared" si="4"/>
        <v>39.578499999999998</v>
      </c>
      <c r="D48" s="20">
        <f>'[2]44hs D'!D48</f>
        <v>0</v>
      </c>
      <c r="E48" s="17">
        <f t="shared" si="5"/>
        <v>42.942640000000004</v>
      </c>
      <c r="F48" s="20">
        <f>'[2]44hs D'!F48</f>
        <v>0</v>
      </c>
      <c r="G48" s="17">
        <f t="shared" si="6"/>
        <v>45.429020000000001</v>
      </c>
      <c r="H48" s="20">
        <f>'[2]44hs D'!H48</f>
        <v>0</v>
      </c>
      <c r="I48" s="17">
        <f>B$48*$I$33</f>
        <v>47.700509999999994</v>
      </c>
    </row>
    <row r="49" spans="1:9" ht="14.25" x14ac:dyDescent="0.25">
      <c r="A49" s="19" t="s">
        <v>96</v>
      </c>
      <c r="B49" s="20">
        <f>'[2]44hs D'!B49</f>
        <v>6.0000000000000001E-3</v>
      </c>
      <c r="C49" s="17">
        <f t="shared" si="4"/>
        <v>23.7471</v>
      </c>
      <c r="D49" s="20">
        <f>'[2]44hs D'!D49</f>
        <v>0</v>
      </c>
      <c r="E49" s="17">
        <f t="shared" si="5"/>
        <v>25.765584</v>
      </c>
      <c r="F49" s="20">
        <f>'[2]44hs D'!F49</f>
        <v>0</v>
      </c>
      <c r="G49" s="17">
        <f t="shared" si="6"/>
        <v>27.257412000000002</v>
      </c>
      <c r="H49" s="20">
        <f>'[2]44hs D'!H49</f>
        <v>0</v>
      </c>
      <c r="I49" s="17">
        <f>B$49*$I$33</f>
        <v>28.620305999999996</v>
      </c>
    </row>
    <row r="50" spans="1:9" ht="14.25" x14ac:dyDescent="0.25">
      <c r="A50" s="19" t="s">
        <v>95</v>
      </c>
      <c r="B50" s="20">
        <f>'[2]44hs D'!B50</f>
        <v>2E-3</v>
      </c>
      <c r="C50" s="17">
        <f t="shared" si="4"/>
        <v>7.9157000000000002</v>
      </c>
      <c r="D50" s="20">
        <f>'[2]44hs D'!D50</f>
        <v>0</v>
      </c>
      <c r="E50" s="17">
        <f t="shared" si="5"/>
        <v>8.5885280000000002</v>
      </c>
      <c r="F50" s="20">
        <f>'[2]44hs D'!F50</f>
        <v>0</v>
      </c>
      <c r="G50" s="17">
        <f t="shared" si="6"/>
        <v>9.0858039999999995</v>
      </c>
      <c r="H50" s="20">
        <f>'[2]44hs D'!H50</f>
        <v>0</v>
      </c>
      <c r="I50" s="17">
        <f>B$50*$I$33</f>
        <v>9.5401019999999992</v>
      </c>
    </row>
    <row r="51" spans="1:9" ht="14.25" x14ac:dyDescent="0.25">
      <c r="A51" s="19" t="s">
        <v>94</v>
      </c>
      <c r="B51" s="20">
        <f>'[2]44hs D'!B51</f>
        <v>0.08</v>
      </c>
      <c r="C51" s="17">
        <f t="shared" si="4"/>
        <v>316.62799999999999</v>
      </c>
      <c r="D51" s="20">
        <f>'[2]44hs D'!D51</f>
        <v>0</v>
      </c>
      <c r="E51" s="17">
        <f t="shared" si="5"/>
        <v>343.54112000000003</v>
      </c>
      <c r="F51" s="20">
        <f>'[2]44hs D'!F51</f>
        <v>0</v>
      </c>
      <c r="G51" s="17">
        <f t="shared" si="6"/>
        <v>363.43216000000001</v>
      </c>
      <c r="H51" s="20">
        <f>'[2]44hs D'!H51</f>
        <v>0</v>
      </c>
      <c r="I51" s="17">
        <f>B$51*$I$33</f>
        <v>381.60407999999995</v>
      </c>
    </row>
    <row r="52" spans="1:9" ht="15" x14ac:dyDescent="0.25">
      <c r="A52" s="73" t="s">
        <v>53</v>
      </c>
      <c r="B52" s="72">
        <f t="shared" ref="B52:G52" si="7">SUM(B44:B51)</f>
        <v>0.35300000000000004</v>
      </c>
      <c r="C52" s="71">
        <f t="shared" si="7"/>
        <v>1397.12105</v>
      </c>
      <c r="D52" s="70">
        <f t="shared" si="7"/>
        <v>0</v>
      </c>
      <c r="E52" s="27">
        <f t="shared" si="7"/>
        <v>1515.8751920000004</v>
      </c>
      <c r="F52" s="70">
        <f t="shared" si="7"/>
        <v>0</v>
      </c>
      <c r="G52" s="27">
        <f t="shared" si="7"/>
        <v>1603.6444060000001</v>
      </c>
      <c r="H52" s="70">
        <f t="shared" ref="H52:I52" si="8">SUM(H44:H51)</f>
        <v>0</v>
      </c>
      <c r="I52" s="27">
        <f t="shared" si="8"/>
        <v>1683.8280029999996</v>
      </c>
    </row>
    <row r="53" spans="1:9" s="42" customFormat="1" ht="15" x14ac:dyDescent="0.25">
      <c r="A53" s="260" t="s">
        <v>93</v>
      </c>
      <c r="B53" s="261"/>
      <c r="C53" s="262"/>
      <c r="D53" s="45"/>
      <c r="E53" s="68"/>
      <c r="F53" s="45"/>
      <c r="G53" s="69"/>
      <c r="H53" s="45"/>
      <c r="I53" s="69"/>
    </row>
    <row r="54" spans="1:9" ht="15" x14ac:dyDescent="0.25">
      <c r="A54" s="67" t="s">
        <v>92</v>
      </c>
      <c r="B54" s="22"/>
      <c r="C54" s="32" t="s">
        <v>33</v>
      </c>
      <c r="D54" s="22"/>
      <c r="E54" s="32" t="s">
        <v>33</v>
      </c>
      <c r="F54" s="22"/>
      <c r="G54" s="32" t="s">
        <v>33</v>
      </c>
      <c r="H54" s="22"/>
      <c r="I54" s="32" t="s">
        <v>33</v>
      </c>
    </row>
    <row r="55" spans="1:9" ht="24" x14ac:dyDescent="0.25">
      <c r="A55" s="66" t="s">
        <v>91</v>
      </c>
      <c r="B55" s="18">
        <v>5.5</v>
      </c>
      <c r="C55" s="17">
        <v>0</v>
      </c>
      <c r="D55" s="18">
        <v>5.5</v>
      </c>
      <c r="E55" s="17">
        <v>0</v>
      </c>
      <c r="F55" s="18">
        <v>5.5</v>
      </c>
      <c r="G55" s="17">
        <v>0</v>
      </c>
      <c r="H55" s="18">
        <v>5.5</v>
      </c>
      <c r="I55" s="17">
        <v>0</v>
      </c>
    </row>
    <row r="56" spans="1:9" ht="15" x14ac:dyDescent="0.25">
      <c r="A56" s="19" t="s">
        <v>90</v>
      </c>
      <c r="B56" s="18">
        <v>37.700000000000003</v>
      </c>
      <c r="C56" s="17">
        <f>B56*13</f>
        <v>490.1</v>
      </c>
      <c r="D56" s="18">
        <v>37.700000000000003</v>
      </c>
      <c r="E56" s="17">
        <v>532.09</v>
      </c>
      <c r="F56" s="18">
        <v>41.23</v>
      </c>
      <c r="G56" s="186">
        <f>(43.62-0.3)*13</f>
        <v>563.16</v>
      </c>
      <c r="H56" s="18">
        <v>45.23</v>
      </c>
      <c r="I56" s="186">
        <f>(45.23-0.3)*13</f>
        <v>584.09</v>
      </c>
    </row>
    <row r="57" spans="1:9" ht="14.25" x14ac:dyDescent="0.25">
      <c r="A57" s="19" t="s">
        <v>89</v>
      </c>
      <c r="B57" s="18"/>
      <c r="C57" s="17">
        <v>153.77000000000001</v>
      </c>
      <c r="D57" s="18"/>
      <c r="E57" s="17">
        <v>169.67</v>
      </c>
      <c r="F57" s="18"/>
      <c r="G57" s="186">
        <v>175.76</v>
      </c>
      <c r="H57" s="18"/>
      <c r="I57" s="186">
        <v>184.55</v>
      </c>
    </row>
    <row r="58" spans="1:9" ht="14.25" x14ac:dyDescent="0.25">
      <c r="A58" s="19" t="s">
        <v>88</v>
      </c>
      <c r="B58" s="18"/>
      <c r="C58" s="17">
        <v>10.63</v>
      </c>
      <c r="D58" s="18"/>
      <c r="E58" s="17">
        <v>11.53</v>
      </c>
      <c r="F58" s="18"/>
      <c r="G58" s="186">
        <v>12.2</v>
      </c>
      <c r="H58" s="18"/>
      <c r="I58" s="186">
        <v>12.81</v>
      </c>
    </row>
    <row r="59" spans="1:9" ht="14.25" x14ac:dyDescent="0.25">
      <c r="A59" s="19" t="s">
        <v>87</v>
      </c>
      <c r="B59" s="18"/>
      <c r="C59" s="17">
        <v>23.5</v>
      </c>
      <c r="D59" s="18"/>
      <c r="E59" s="17">
        <v>25.5</v>
      </c>
      <c r="F59" s="18"/>
      <c r="G59" s="186">
        <v>26.98</v>
      </c>
      <c r="H59" s="18"/>
      <c r="I59" s="186">
        <v>28.33</v>
      </c>
    </row>
    <row r="60" spans="1:9" ht="14.25" x14ac:dyDescent="0.25">
      <c r="A60" s="19" t="s">
        <v>86</v>
      </c>
      <c r="B60" s="18"/>
      <c r="C60" s="17">
        <v>9.25</v>
      </c>
      <c r="D60" s="18"/>
      <c r="E60" s="17">
        <v>10.039999999999999</v>
      </c>
      <c r="F60" s="18"/>
      <c r="G60" s="186">
        <v>12.14</v>
      </c>
      <c r="H60" s="18"/>
      <c r="I60" s="186">
        <v>15.02</v>
      </c>
    </row>
    <row r="61" spans="1:9" ht="15" x14ac:dyDescent="0.25">
      <c r="A61" s="65" t="s">
        <v>53</v>
      </c>
      <c r="B61" s="64"/>
      <c r="C61" s="63">
        <f>SUM(C55:C60)</f>
        <v>687.25</v>
      </c>
      <c r="D61" s="62"/>
      <c r="E61" s="29">
        <f>SUM(E55:E60)</f>
        <v>748.82999999999993</v>
      </c>
      <c r="F61" s="62"/>
      <c r="G61" s="29">
        <f>SUM(G55:G60)</f>
        <v>790.24</v>
      </c>
      <c r="H61" s="62"/>
      <c r="I61" s="29">
        <f>SUM(I55:I60)</f>
        <v>824.80000000000007</v>
      </c>
    </row>
    <row r="62" spans="1:9" s="58" customFormat="1" ht="26.25" customHeight="1" x14ac:dyDescent="0.25">
      <c r="A62" s="256" t="s">
        <v>85</v>
      </c>
      <c r="B62" s="257"/>
      <c r="C62" s="258"/>
      <c r="D62" s="61"/>
      <c r="E62" s="59"/>
      <c r="F62" s="61"/>
      <c r="G62" s="60"/>
      <c r="H62" s="61"/>
      <c r="I62" s="60"/>
    </row>
    <row r="63" spans="1:9" ht="15" x14ac:dyDescent="0.25">
      <c r="A63" s="41" t="s">
        <v>84</v>
      </c>
      <c r="B63" s="40"/>
      <c r="C63" s="39"/>
      <c r="D63" s="40"/>
      <c r="E63" s="39"/>
      <c r="F63" s="40"/>
      <c r="G63" s="39"/>
      <c r="H63" s="40"/>
      <c r="I63" s="39"/>
    </row>
    <row r="64" spans="1:9" ht="15" x14ac:dyDescent="0.25">
      <c r="A64" s="34" t="s">
        <v>83</v>
      </c>
      <c r="B64" s="34"/>
      <c r="C64" s="32" t="s">
        <v>68</v>
      </c>
      <c r="D64" s="34"/>
      <c r="E64" s="32" t="s">
        <v>68</v>
      </c>
      <c r="F64" s="34"/>
      <c r="G64" s="32" t="s">
        <v>68</v>
      </c>
      <c r="H64" s="34"/>
      <c r="I64" s="32" t="s">
        <v>68</v>
      </c>
    </row>
    <row r="65" spans="1:9" ht="14.25" x14ac:dyDescent="0.25">
      <c r="A65" s="37" t="s">
        <v>82</v>
      </c>
      <c r="B65" s="36">
        <f>B40</f>
        <v>0.20429999999999998</v>
      </c>
      <c r="C65" s="17">
        <f>C41</f>
        <v>0</v>
      </c>
      <c r="D65" s="36">
        <f>D40</f>
        <v>0</v>
      </c>
      <c r="E65" s="17">
        <v>0</v>
      </c>
      <c r="F65" s="36">
        <f>F40</f>
        <v>0</v>
      </c>
      <c r="G65" s="17">
        <v>0</v>
      </c>
      <c r="H65" s="36">
        <f>H40</f>
        <v>0</v>
      </c>
      <c r="I65" s="17">
        <v>0</v>
      </c>
    </row>
    <row r="66" spans="1:9" s="33" customFormat="1" ht="14.25" x14ac:dyDescent="0.25">
      <c r="A66" s="37" t="s">
        <v>81</v>
      </c>
      <c r="B66" s="36">
        <f t="shared" ref="B66:G66" si="9">B52</f>
        <v>0.35300000000000004</v>
      </c>
      <c r="C66" s="17">
        <f t="shared" si="9"/>
        <v>1397.12105</v>
      </c>
      <c r="D66" s="36">
        <f t="shared" si="9"/>
        <v>0</v>
      </c>
      <c r="E66" s="17">
        <f t="shared" si="9"/>
        <v>1515.8751920000004</v>
      </c>
      <c r="F66" s="36">
        <f t="shared" si="9"/>
        <v>0</v>
      </c>
      <c r="G66" s="17">
        <f t="shared" si="9"/>
        <v>1603.6444060000001</v>
      </c>
      <c r="H66" s="36">
        <f t="shared" ref="H66:I66" si="10">H52</f>
        <v>0</v>
      </c>
      <c r="I66" s="17">
        <f>I52</f>
        <v>1683.8280029999996</v>
      </c>
    </row>
    <row r="67" spans="1:9" ht="14.25" x14ac:dyDescent="0.25">
      <c r="A67" s="37" t="s">
        <v>80</v>
      </c>
      <c r="B67" s="36"/>
      <c r="C67" s="17">
        <f>C61</f>
        <v>687.25</v>
      </c>
      <c r="D67" s="36"/>
      <c r="E67" s="17">
        <f>E61</f>
        <v>748.82999999999993</v>
      </c>
      <c r="F67" s="36"/>
      <c r="G67" s="17">
        <f>G61</f>
        <v>790.24</v>
      </c>
      <c r="H67" s="36"/>
      <c r="I67" s="17">
        <f>I61</f>
        <v>824.80000000000007</v>
      </c>
    </row>
    <row r="68" spans="1:9" ht="15" x14ac:dyDescent="0.25">
      <c r="A68" s="21" t="s">
        <v>53</v>
      </c>
      <c r="B68" s="30">
        <f t="shared" ref="B68:G68" si="11">SUM(B65:B67)</f>
        <v>0.55730000000000002</v>
      </c>
      <c r="C68" s="29">
        <f t="shared" si="11"/>
        <v>2084.3710499999997</v>
      </c>
      <c r="D68" s="30">
        <f t="shared" si="11"/>
        <v>0</v>
      </c>
      <c r="E68" s="29">
        <f t="shared" si="11"/>
        <v>2264.7051920000004</v>
      </c>
      <c r="F68" s="30">
        <f t="shared" si="11"/>
        <v>0</v>
      </c>
      <c r="G68" s="29">
        <f t="shared" si="11"/>
        <v>2393.8844060000001</v>
      </c>
      <c r="H68" s="30">
        <f t="shared" ref="H68:I68" si="12">SUM(H65:H67)</f>
        <v>0</v>
      </c>
      <c r="I68" s="29">
        <f t="shared" si="12"/>
        <v>2508.6280029999998</v>
      </c>
    </row>
    <row r="69" spans="1:9" s="8" customFormat="1" ht="9.75" customHeight="1" x14ac:dyDescent="0.25">
      <c r="A69" s="34"/>
      <c r="B69" s="30"/>
      <c r="C69" s="29"/>
      <c r="D69" s="30"/>
      <c r="E69" s="29"/>
      <c r="F69" s="30"/>
      <c r="G69" s="29"/>
      <c r="H69" s="30"/>
      <c r="I69" s="29"/>
    </row>
    <row r="70" spans="1:9" s="33" customFormat="1" ht="15" x14ac:dyDescent="0.25">
      <c r="A70" s="26" t="s">
        <v>79</v>
      </c>
      <c r="B70" s="25"/>
      <c r="C70" s="24"/>
      <c r="D70" s="25"/>
      <c r="E70" s="24"/>
      <c r="F70" s="25"/>
      <c r="G70" s="24"/>
      <c r="H70" s="25"/>
      <c r="I70" s="24"/>
    </row>
    <row r="71" spans="1:9" ht="15" x14ac:dyDescent="0.25">
      <c r="A71" s="23" t="s">
        <v>78</v>
      </c>
      <c r="B71" s="53"/>
      <c r="C71" s="32" t="s">
        <v>68</v>
      </c>
      <c r="D71" s="53"/>
      <c r="E71" s="32" t="s">
        <v>68</v>
      </c>
      <c r="F71" s="53"/>
      <c r="G71" s="32" t="s">
        <v>68</v>
      </c>
      <c r="H71" s="53"/>
      <c r="I71" s="32" t="s">
        <v>68</v>
      </c>
    </row>
    <row r="72" spans="1:9" ht="14.25" x14ac:dyDescent="0.25">
      <c r="A72" s="19" t="s">
        <v>77</v>
      </c>
      <c r="B72" s="54">
        <f>'[2]44hs D'!B73</f>
        <v>8.3333333333333328E-4</v>
      </c>
      <c r="C72" s="17">
        <v>0</v>
      </c>
      <c r="D72" s="54">
        <f>'[2]44hs D'!D73</f>
        <v>0</v>
      </c>
      <c r="E72" s="17">
        <f t="shared" ref="E72:E77" si="13">B72*$E$33</f>
        <v>3.5785533333333333</v>
      </c>
      <c r="F72" s="54">
        <f>'[2]44hs D'!F73</f>
        <v>0</v>
      </c>
      <c r="G72" s="17">
        <f t="shared" ref="G72:G77" si="14">B72*$G$33</f>
        <v>3.7857516666666666</v>
      </c>
      <c r="H72" s="54">
        <f>'[2]44hs D'!H73</f>
        <v>0</v>
      </c>
      <c r="I72" s="17">
        <f>B$72*$I$33</f>
        <v>3.9750424999999994</v>
      </c>
    </row>
    <row r="73" spans="1:9" ht="14.25" x14ac:dyDescent="0.25">
      <c r="A73" s="55" t="s">
        <v>76</v>
      </c>
      <c r="B73" s="57">
        <f>'[2]44hs D'!B74</f>
        <v>6.666666666666667E-5</v>
      </c>
      <c r="C73" s="17">
        <v>0</v>
      </c>
      <c r="D73" s="57">
        <f>'[2]44hs D'!D74</f>
        <v>0</v>
      </c>
      <c r="E73" s="17">
        <f t="shared" si="13"/>
        <v>0.28628426666666668</v>
      </c>
      <c r="F73" s="57">
        <f>'[2]44hs D'!F74</f>
        <v>0</v>
      </c>
      <c r="G73" s="17">
        <f t="shared" si="14"/>
        <v>0.30286013333333334</v>
      </c>
      <c r="H73" s="57">
        <f>'[2]44hs D'!H74</f>
        <v>0</v>
      </c>
      <c r="I73" s="17">
        <f>B$73*$I$33</f>
        <v>0.31800339999999999</v>
      </c>
    </row>
    <row r="74" spans="1:9" s="56" customFormat="1" ht="14.25" x14ac:dyDescent="0.25">
      <c r="A74" s="55" t="s">
        <v>75</v>
      </c>
      <c r="B74" s="54">
        <f>'[2]44hs D'!B75</f>
        <v>1.6000000000000003E-3</v>
      </c>
      <c r="C74" s="17">
        <v>0</v>
      </c>
      <c r="D74" s="54">
        <f>'[2]44hs D'!D75</f>
        <v>0</v>
      </c>
      <c r="E74" s="17">
        <f t="shared" si="13"/>
        <v>6.8708224000000016</v>
      </c>
      <c r="F74" s="54">
        <f>'[2]44hs D'!F75</f>
        <v>0</v>
      </c>
      <c r="G74" s="17">
        <f t="shared" si="14"/>
        <v>7.2686432000000014</v>
      </c>
      <c r="H74" s="54">
        <f>'[2]44hs D'!H75</f>
        <v>0</v>
      </c>
      <c r="I74" s="17">
        <f>B$74*$I$33</f>
        <v>7.6320816000000002</v>
      </c>
    </row>
    <row r="75" spans="1:9" s="8" customFormat="1" ht="14.25" x14ac:dyDescent="0.25">
      <c r="A75" s="19" t="s">
        <v>74</v>
      </c>
      <c r="B75" s="54">
        <f>'[2]44hs D'!B76</f>
        <v>3.8888888888888892E-4</v>
      </c>
      <c r="C75" s="17">
        <v>0</v>
      </c>
      <c r="D75" s="54">
        <f>'[2]44hs D'!D76</f>
        <v>0</v>
      </c>
      <c r="E75" s="17">
        <f t="shared" si="13"/>
        <v>1.6699915555555558</v>
      </c>
      <c r="F75" s="54">
        <f>'[2]44hs D'!F76</f>
        <v>0</v>
      </c>
      <c r="G75" s="17">
        <f t="shared" si="14"/>
        <v>1.7666841111111113</v>
      </c>
      <c r="H75" s="54">
        <f>'[2]44hs D'!H76</f>
        <v>0</v>
      </c>
      <c r="I75" s="17">
        <f>B$75*$I$33</f>
        <v>1.8550198333333332</v>
      </c>
    </row>
    <row r="76" spans="1:9" ht="28.5" x14ac:dyDescent="0.25">
      <c r="A76" s="55" t="s">
        <v>73</v>
      </c>
      <c r="B76" s="54">
        <f>'[2]44hs D'!B77</f>
        <v>1.372777777777778E-4</v>
      </c>
      <c r="C76" s="17">
        <v>0</v>
      </c>
      <c r="D76" s="54">
        <f>'[2]44hs D'!D77</f>
        <v>0</v>
      </c>
      <c r="E76" s="17">
        <f t="shared" si="13"/>
        <v>0.58950701911111125</v>
      </c>
      <c r="F76" s="54">
        <f>'[2]44hs D'!F77</f>
        <v>0</v>
      </c>
      <c r="G76" s="17">
        <f t="shared" si="14"/>
        <v>0.6236394912222224</v>
      </c>
      <c r="H76" s="54">
        <f>'[2]44hs D'!H77</f>
        <v>0</v>
      </c>
      <c r="I76" s="17">
        <f>B$76*$I$33</f>
        <v>0.65482200116666678</v>
      </c>
    </row>
    <row r="77" spans="1:9" ht="28.5" x14ac:dyDescent="0.25">
      <c r="A77" s="55" t="s">
        <v>72</v>
      </c>
      <c r="B77" s="54">
        <f>'[2]44hs D'!B78</f>
        <v>3.2750666666666657E-2</v>
      </c>
      <c r="C77" s="17">
        <v>0</v>
      </c>
      <c r="D77" s="54">
        <f>'[2]44hs D'!D78</f>
        <v>0</v>
      </c>
      <c r="E77" s="17">
        <f t="shared" si="13"/>
        <v>140.64000884266662</v>
      </c>
      <c r="F77" s="54">
        <f>'[2]44hs D'!F78</f>
        <v>0</v>
      </c>
      <c r="G77" s="17">
        <f t="shared" si="14"/>
        <v>148.7830691013333</v>
      </c>
      <c r="H77" s="54">
        <f>'[2]44hs D'!H78</f>
        <v>0</v>
      </c>
      <c r="I77" s="17">
        <f>B$77*$I$33</f>
        <v>156.22235028399993</v>
      </c>
    </row>
    <row r="78" spans="1:9" ht="15" x14ac:dyDescent="0.25">
      <c r="A78" s="16" t="s">
        <v>71</v>
      </c>
      <c r="B78" s="30">
        <f t="shared" ref="B78:G78" si="15">SUM(B72:B77)</f>
        <v>3.5776833333333327E-2</v>
      </c>
      <c r="C78" s="29">
        <f t="shared" si="15"/>
        <v>0</v>
      </c>
      <c r="D78" s="30">
        <f t="shared" si="15"/>
        <v>0</v>
      </c>
      <c r="E78" s="29">
        <f t="shared" si="15"/>
        <v>153.63516741733329</v>
      </c>
      <c r="F78" s="30">
        <f t="shared" si="15"/>
        <v>0</v>
      </c>
      <c r="G78" s="29">
        <f t="shared" si="15"/>
        <v>162.53064770366663</v>
      </c>
      <c r="H78" s="30">
        <f t="shared" ref="H78:I78" si="16">SUM(H72:H77)</f>
        <v>0</v>
      </c>
      <c r="I78" s="29">
        <f t="shared" si="16"/>
        <v>170.65731961849994</v>
      </c>
    </row>
    <row r="79" spans="1:9" ht="6" customHeight="1" x14ac:dyDescent="0.25">
      <c r="A79" s="14"/>
      <c r="B79" s="50"/>
      <c r="C79" s="27"/>
      <c r="D79" s="50"/>
      <c r="E79" s="27"/>
      <c r="F79" s="50"/>
      <c r="G79" s="27"/>
      <c r="H79" s="50"/>
      <c r="I79" s="27"/>
    </row>
    <row r="80" spans="1:9" s="33" customFormat="1" ht="15" x14ac:dyDescent="0.25">
      <c r="A80" s="26" t="s">
        <v>70</v>
      </c>
      <c r="B80" s="25"/>
      <c r="C80" s="24"/>
      <c r="D80" s="25"/>
      <c r="E80" s="24"/>
      <c r="F80" s="25"/>
      <c r="G80" s="24"/>
      <c r="H80" s="25"/>
      <c r="I80" s="24"/>
    </row>
    <row r="81" spans="1:9" ht="15" x14ac:dyDescent="0.25">
      <c r="A81" s="23" t="s">
        <v>69</v>
      </c>
      <c r="B81" s="53"/>
      <c r="C81" s="32" t="s">
        <v>68</v>
      </c>
      <c r="D81" s="53"/>
      <c r="E81" s="32" t="s">
        <v>68</v>
      </c>
      <c r="F81" s="53"/>
      <c r="G81" s="32" t="s">
        <v>68</v>
      </c>
      <c r="H81" s="53"/>
      <c r="I81" s="32" t="s">
        <v>68</v>
      </c>
    </row>
    <row r="82" spans="1:9" ht="14.25" x14ac:dyDescent="0.25">
      <c r="A82" s="19" t="s">
        <v>67</v>
      </c>
      <c r="B82" s="20">
        <v>9.2999999999999992E-3</v>
      </c>
      <c r="C82" s="17">
        <v>0</v>
      </c>
      <c r="D82" s="20">
        <v>9.2999999999999992E-3</v>
      </c>
      <c r="E82" s="17">
        <f>B82*$E$33</f>
        <v>39.936655199999997</v>
      </c>
      <c r="F82" s="20">
        <v>9.2999999999999992E-3</v>
      </c>
      <c r="G82" s="17">
        <f>B82*$E$33</f>
        <v>39.936655199999997</v>
      </c>
      <c r="H82" s="20">
        <v>9.2999999999999992E-3</v>
      </c>
      <c r="I82" s="17">
        <f>B$82*$I$33</f>
        <v>44.36147429999999</v>
      </c>
    </row>
    <row r="83" spans="1:9" ht="14.25" x14ac:dyDescent="0.25">
      <c r="A83" s="19" t="s">
        <v>66</v>
      </c>
      <c r="B83" s="20">
        <f>'[2]44hs D'!B84</f>
        <v>2.7777777777777778E-4</v>
      </c>
      <c r="C83" s="17">
        <v>0</v>
      </c>
      <c r="D83" s="20">
        <f>'[2]44hs D'!D84</f>
        <v>0</v>
      </c>
      <c r="E83" s="17">
        <f t="shared" ref="E83:E88" si="17">B83*$E$33</f>
        <v>1.1928511111111111</v>
      </c>
      <c r="F83" s="20">
        <f>'[2]44hs D'!F84</f>
        <v>0</v>
      </c>
      <c r="G83" s="17">
        <f t="shared" ref="G83:G88" si="18">B83*$E$33</f>
        <v>1.1928511111111111</v>
      </c>
      <c r="H83" s="20">
        <f>'[2]44hs D'!H84</f>
        <v>0</v>
      </c>
      <c r="I83" s="17">
        <f>$B83*$I$33</f>
        <v>1.3250141666666666</v>
      </c>
    </row>
    <row r="84" spans="1:9" ht="14.25" x14ac:dyDescent="0.25">
      <c r="A84" s="19" t="s">
        <v>65</v>
      </c>
      <c r="B84" s="20">
        <f>'[2]44hs D'!B85</f>
        <v>2.0833333333333332E-4</v>
      </c>
      <c r="C84" s="17">
        <v>0</v>
      </c>
      <c r="D84" s="20">
        <f>'[2]44hs D'!D85</f>
        <v>0</v>
      </c>
      <c r="E84" s="17">
        <f t="shared" si="17"/>
        <v>0.89463833333333331</v>
      </c>
      <c r="F84" s="20">
        <f>'[2]44hs D'!F85</f>
        <v>0</v>
      </c>
      <c r="G84" s="17">
        <f t="shared" si="18"/>
        <v>0.89463833333333331</v>
      </c>
      <c r="H84" s="20">
        <f>'[2]44hs D'!H85</f>
        <v>0</v>
      </c>
      <c r="I84" s="17">
        <f>B$84*$I$33</f>
        <v>0.99376062499999984</v>
      </c>
    </row>
    <row r="85" spans="1:9" ht="14.25" x14ac:dyDescent="0.25">
      <c r="A85" s="19" t="s">
        <v>64</v>
      </c>
      <c r="B85" s="20">
        <f>'[2]44hs D'!B86</f>
        <v>4.1666666666666664E-4</v>
      </c>
      <c r="C85" s="17">
        <v>0</v>
      </c>
      <c r="D85" s="20">
        <f>'[2]44hs D'!D86</f>
        <v>0</v>
      </c>
      <c r="E85" s="17">
        <f t="shared" si="17"/>
        <v>1.7892766666666666</v>
      </c>
      <c r="F85" s="20">
        <f>'[2]44hs D'!F86</f>
        <v>0</v>
      </c>
      <c r="G85" s="17">
        <f t="shared" si="18"/>
        <v>1.7892766666666666</v>
      </c>
      <c r="H85" s="20">
        <f>'[2]44hs D'!H86</f>
        <v>0</v>
      </c>
      <c r="I85" s="17">
        <f>B$85*$I$33</f>
        <v>1.9875212499999997</v>
      </c>
    </row>
    <row r="86" spans="1:9" ht="14.25" x14ac:dyDescent="0.25">
      <c r="A86" s="19" t="s">
        <v>63</v>
      </c>
      <c r="B86" s="20">
        <f>'[2]44hs D'!B87</f>
        <v>2.0063888888888887E-4</v>
      </c>
      <c r="C86" s="17">
        <v>0</v>
      </c>
      <c r="D86" s="20">
        <f>'[2]44hs D'!D87</f>
        <v>0</v>
      </c>
      <c r="E86" s="17">
        <f t="shared" si="17"/>
        <v>0.86159635755555553</v>
      </c>
      <c r="F86" s="20">
        <f>'[2]44hs D'!F87</f>
        <v>0</v>
      </c>
      <c r="G86" s="17">
        <f t="shared" si="18"/>
        <v>0.86159635755555553</v>
      </c>
      <c r="H86" s="20">
        <f>'[2]44hs D'!H87</f>
        <v>0</v>
      </c>
      <c r="I86" s="17">
        <f>B$86*$I$33</f>
        <v>0.95705773258333315</v>
      </c>
    </row>
    <row r="87" spans="1:9" ht="15.75" customHeight="1" x14ac:dyDescent="0.25">
      <c r="A87" s="52" t="s">
        <v>62</v>
      </c>
      <c r="B87" s="20">
        <f>'[2]44hs D'!B88</f>
        <v>0</v>
      </c>
      <c r="C87" s="17">
        <v>0</v>
      </c>
      <c r="D87" s="20">
        <f>'[2]44hs D'!D88</f>
        <v>0</v>
      </c>
      <c r="E87" s="17">
        <f t="shared" si="17"/>
        <v>0</v>
      </c>
      <c r="F87" s="20">
        <f>'[2]44hs D'!F88</f>
        <v>0</v>
      </c>
      <c r="G87" s="17">
        <f t="shared" si="18"/>
        <v>0</v>
      </c>
      <c r="H87" s="20">
        <f>'[2]44hs D'!H88</f>
        <v>0</v>
      </c>
      <c r="I87" s="17">
        <f>B$87*$I$33</f>
        <v>0</v>
      </c>
    </row>
    <row r="88" spans="1:9" ht="15" customHeight="1" x14ac:dyDescent="0.25">
      <c r="A88" s="51" t="s">
        <v>22</v>
      </c>
      <c r="B88" s="50">
        <f>SUM(B82:B87)</f>
        <v>1.0403416666666665E-2</v>
      </c>
      <c r="C88" s="17">
        <v>0</v>
      </c>
      <c r="D88" s="50">
        <f>SUM(D82:D87)</f>
        <v>9.2999999999999992E-3</v>
      </c>
      <c r="E88" s="17">
        <f t="shared" si="17"/>
        <v>44.675017668666662</v>
      </c>
      <c r="F88" s="50">
        <f>SUM(F82:F87)</f>
        <v>9.2999999999999992E-3</v>
      </c>
      <c r="G88" s="17">
        <f t="shared" si="18"/>
        <v>44.675017668666662</v>
      </c>
      <c r="H88" s="50">
        <f>SUM(H82:H87)</f>
        <v>9.2999999999999992E-3</v>
      </c>
      <c r="I88" s="17">
        <f>B$88*$I$33</f>
        <v>49.624828074249983</v>
      </c>
    </row>
    <row r="89" spans="1:9" ht="15" customHeight="1" x14ac:dyDescent="0.25">
      <c r="A89" s="21" t="s">
        <v>53</v>
      </c>
      <c r="B89" s="30">
        <f>SUM(B88:B88)</f>
        <v>1.0403416666666665E-2</v>
      </c>
      <c r="C89" s="29">
        <f>SUM(C82:C88)</f>
        <v>0</v>
      </c>
      <c r="D89" s="30">
        <f>SUM(D88:D88)</f>
        <v>9.2999999999999992E-3</v>
      </c>
      <c r="E89" s="29">
        <f>E88</f>
        <v>44.675017668666662</v>
      </c>
      <c r="F89" s="30">
        <f>SUM(F88:F88)</f>
        <v>9.2999999999999992E-3</v>
      </c>
      <c r="G89" s="29">
        <f>G88</f>
        <v>44.675017668666662</v>
      </c>
      <c r="H89" s="30">
        <f>SUM(H88:H88)</f>
        <v>9.2999999999999992E-3</v>
      </c>
      <c r="I89" s="29">
        <f>I88</f>
        <v>49.624828074249983</v>
      </c>
    </row>
    <row r="90" spans="1:9" x14ac:dyDescent="0.25">
      <c r="A90" s="23" t="s">
        <v>61</v>
      </c>
      <c r="B90" s="49"/>
      <c r="C90" s="12" t="s">
        <v>33</v>
      </c>
      <c r="D90" s="49"/>
      <c r="E90" s="12" t="s">
        <v>33</v>
      </c>
      <c r="F90" s="49"/>
      <c r="G90" s="12" t="s">
        <v>33</v>
      </c>
      <c r="H90" s="49"/>
      <c r="I90" s="12" t="s">
        <v>33</v>
      </c>
    </row>
    <row r="91" spans="1:9" x14ac:dyDescent="0.25">
      <c r="A91" s="31" t="s">
        <v>60</v>
      </c>
      <c r="B91" s="48"/>
      <c r="C91" s="47">
        <f>C33/220*0.5*1*13</f>
        <v>116.93647727272726</v>
      </c>
      <c r="D91" s="48"/>
      <c r="E91" s="47">
        <f>E33/220*0.5*1*13</f>
        <v>126.87598181818183</v>
      </c>
      <c r="F91" s="48"/>
      <c r="G91" s="47">
        <f>G33/220*0.5*1*13</f>
        <v>134.22210454545456</v>
      </c>
      <c r="H91" s="48"/>
      <c r="I91" s="47">
        <f>I33/220*0.5*1*13</f>
        <v>140.93332499999997</v>
      </c>
    </row>
    <row r="92" spans="1:9" ht="0.75" customHeight="1" x14ac:dyDescent="0.25">
      <c r="A92" s="14"/>
      <c r="B92" s="46"/>
      <c r="C92" s="11"/>
      <c r="D92" s="46"/>
      <c r="E92" s="11"/>
      <c r="F92" s="46"/>
      <c r="G92" s="11"/>
      <c r="H92" s="46"/>
      <c r="I92" s="11"/>
    </row>
    <row r="93" spans="1:9" ht="15" customHeight="1" x14ac:dyDescent="0.25">
      <c r="A93" s="16" t="s">
        <v>59</v>
      </c>
      <c r="B93" s="15"/>
      <c r="C93" s="10">
        <f>SUM(C90:C91)</f>
        <v>116.93647727272726</v>
      </c>
      <c r="D93" s="15"/>
      <c r="E93" s="10">
        <f>SUM(E90:E91)</f>
        <v>126.87598181818183</v>
      </c>
      <c r="F93" s="15"/>
      <c r="G93" s="10">
        <f>SUM(G90:G91)</f>
        <v>134.22210454545456</v>
      </c>
      <c r="H93" s="15"/>
      <c r="I93" s="10">
        <f>SUM(I90:I91)</f>
        <v>140.93332499999997</v>
      </c>
    </row>
    <row r="94" spans="1:9" s="42" customFormat="1" ht="33" customHeight="1" x14ac:dyDescent="0.25">
      <c r="A94" s="256" t="s">
        <v>58</v>
      </c>
      <c r="B94" s="257"/>
      <c r="C94" s="258"/>
      <c r="D94" s="45"/>
      <c r="E94" s="43"/>
      <c r="F94" s="45"/>
      <c r="G94" s="44"/>
      <c r="H94" s="45"/>
      <c r="I94" s="44"/>
    </row>
    <row r="95" spans="1:9" ht="15" x14ac:dyDescent="0.25">
      <c r="A95" s="41" t="s">
        <v>57</v>
      </c>
      <c r="B95" s="40"/>
      <c r="C95" s="39"/>
      <c r="D95" s="40"/>
      <c r="E95" s="39"/>
      <c r="F95" s="40"/>
      <c r="G95" s="39"/>
      <c r="H95" s="40"/>
      <c r="I95" s="39"/>
    </row>
    <row r="96" spans="1:9" ht="15" x14ac:dyDescent="0.25">
      <c r="A96" s="38" t="s">
        <v>56</v>
      </c>
      <c r="B96" s="34"/>
      <c r="C96" s="32" t="s">
        <v>33</v>
      </c>
      <c r="D96" s="34"/>
      <c r="E96" s="32" t="s">
        <v>33</v>
      </c>
      <c r="F96" s="34"/>
      <c r="G96" s="32" t="s">
        <v>33</v>
      </c>
      <c r="H96" s="34"/>
      <c r="I96" s="32" t="s">
        <v>33</v>
      </c>
    </row>
    <row r="97" spans="1:9" ht="14.25" x14ac:dyDescent="0.25">
      <c r="A97" s="37" t="s">
        <v>55</v>
      </c>
      <c r="B97" s="36">
        <f>B89</f>
        <v>1.0403416666666665E-2</v>
      </c>
      <c r="C97" s="17">
        <f>C89</f>
        <v>0</v>
      </c>
      <c r="D97" s="36">
        <f>D89</f>
        <v>9.2999999999999992E-3</v>
      </c>
      <c r="E97" s="17">
        <v>0</v>
      </c>
      <c r="F97" s="36">
        <f>F89</f>
        <v>9.2999999999999992E-3</v>
      </c>
      <c r="G97" s="17">
        <v>0</v>
      </c>
      <c r="H97" s="36">
        <f>H89</f>
        <v>9.2999999999999992E-3</v>
      </c>
      <c r="I97" s="17">
        <v>0</v>
      </c>
    </row>
    <row r="98" spans="1:9" s="33" customFormat="1" ht="14.25" x14ac:dyDescent="0.25">
      <c r="A98" s="37" t="s">
        <v>54</v>
      </c>
      <c r="B98" s="36"/>
      <c r="C98" s="35">
        <f>C93</f>
        <v>116.93647727272726</v>
      </c>
      <c r="D98" s="36"/>
      <c r="E98" s="35">
        <f>E93</f>
        <v>126.87598181818183</v>
      </c>
      <c r="F98" s="36"/>
      <c r="G98" s="35">
        <f>G93</f>
        <v>134.22210454545456</v>
      </c>
      <c r="H98" s="36"/>
      <c r="I98" s="35">
        <f>I93</f>
        <v>140.93332499999997</v>
      </c>
    </row>
    <row r="99" spans="1:9" ht="15" x14ac:dyDescent="0.25">
      <c r="A99" s="21" t="s">
        <v>53</v>
      </c>
      <c r="B99" s="30">
        <f t="shared" ref="B99:G99" si="19">SUM(B97:B98)</f>
        <v>1.0403416666666665E-2</v>
      </c>
      <c r="C99" s="29">
        <f t="shared" si="19"/>
        <v>116.93647727272726</v>
      </c>
      <c r="D99" s="30">
        <f t="shared" si="19"/>
        <v>9.2999999999999992E-3</v>
      </c>
      <c r="E99" s="29">
        <f t="shared" si="19"/>
        <v>126.87598181818183</v>
      </c>
      <c r="F99" s="30">
        <f t="shared" si="19"/>
        <v>9.2999999999999992E-3</v>
      </c>
      <c r="G99" s="29">
        <f t="shared" si="19"/>
        <v>134.22210454545456</v>
      </c>
      <c r="H99" s="30">
        <f t="shared" ref="H99:I99" si="20">SUM(H97:H98)</f>
        <v>9.2999999999999992E-3</v>
      </c>
      <c r="I99" s="29">
        <f t="shared" si="20"/>
        <v>140.93332499999997</v>
      </c>
    </row>
    <row r="100" spans="1:9" s="8" customFormat="1" ht="15" x14ac:dyDescent="0.25">
      <c r="A100" s="34"/>
      <c r="B100" s="30"/>
      <c r="C100" s="29"/>
      <c r="D100" s="30"/>
      <c r="E100" s="29"/>
      <c r="F100" s="30"/>
      <c r="G100" s="29"/>
      <c r="H100" s="30"/>
      <c r="I100" s="29"/>
    </row>
    <row r="101" spans="1:9" s="33" customFormat="1" ht="15" x14ac:dyDescent="0.25">
      <c r="A101" s="26" t="s">
        <v>52</v>
      </c>
      <c r="B101" s="25"/>
      <c r="C101" s="24"/>
      <c r="D101" s="25"/>
      <c r="E101" s="24"/>
      <c r="F101" s="25"/>
      <c r="G101" s="24"/>
      <c r="H101" s="25"/>
      <c r="I101" s="24"/>
    </row>
    <row r="102" spans="1:9" ht="15" x14ac:dyDescent="0.25">
      <c r="A102" s="23" t="s">
        <v>51</v>
      </c>
      <c r="B102" s="22"/>
      <c r="C102" s="32" t="s">
        <v>33</v>
      </c>
      <c r="D102" s="22"/>
      <c r="E102" s="32" t="s">
        <v>33</v>
      </c>
      <c r="F102" s="22"/>
      <c r="G102" s="32" t="s">
        <v>33</v>
      </c>
      <c r="H102" s="22"/>
      <c r="I102" s="32" t="s">
        <v>33</v>
      </c>
    </row>
    <row r="103" spans="1:9" ht="14.25" x14ac:dyDescent="0.25">
      <c r="A103" s="31" t="s">
        <v>50</v>
      </c>
      <c r="B103" s="18"/>
      <c r="C103" s="17">
        <f>[2]Uniforme!G13</f>
        <v>95.242999999999995</v>
      </c>
      <c r="D103" s="18"/>
      <c r="E103" s="17">
        <f>C103</f>
        <v>95.242999999999995</v>
      </c>
      <c r="F103" s="18"/>
      <c r="G103" s="17">
        <f>E103</f>
        <v>95.242999999999995</v>
      </c>
      <c r="H103" s="18"/>
      <c r="I103" s="17">
        <f>G103</f>
        <v>95.242999999999995</v>
      </c>
    </row>
    <row r="104" spans="1:9" ht="14.25" x14ac:dyDescent="0.25">
      <c r="A104" s="31" t="s">
        <v>49</v>
      </c>
      <c r="B104" s="18"/>
      <c r="C104" s="17">
        <f>[2]Materiais!G68</f>
        <v>30.521296296296295</v>
      </c>
      <c r="D104" s="18"/>
      <c r="E104" s="17">
        <f>C104</f>
        <v>30.521296296296295</v>
      </c>
      <c r="F104" s="18"/>
      <c r="G104" s="17">
        <f>E104</f>
        <v>30.521296296296295</v>
      </c>
      <c r="H104" s="18"/>
      <c r="I104" s="17">
        <f>G104</f>
        <v>30.521296296296295</v>
      </c>
    </row>
    <row r="105" spans="1:9" ht="14.25" x14ac:dyDescent="0.25">
      <c r="A105" s="31" t="s">
        <v>48</v>
      </c>
      <c r="B105" s="18"/>
      <c r="C105" s="17">
        <f>[2]Equipamentos!G54</f>
        <v>38.435185185185183</v>
      </c>
      <c r="D105" s="18"/>
      <c r="E105" s="17">
        <f>C105</f>
        <v>38.435185185185183</v>
      </c>
      <c r="F105" s="18"/>
      <c r="G105" s="17">
        <f>E105</f>
        <v>38.435185185185183</v>
      </c>
      <c r="H105" s="18"/>
      <c r="I105" s="17">
        <f>G105</f>
        <v>38.435185185185183</v>
      </c>
    </row>
    <row r="106" spans="1:9" ht="14.25" x14ac:dyDescent="0.25">
      <c r="A106" s="31" t="s">
        <v>47</v>
      </c>
      <c r="B106" s="18"/>
      <c r="C106" s="17"/>
      <c r="D106" s="18"/>
      <c r="E106" s="17"/>
      <c r="F106" s="18"/>
      <c r="G106" s="17"/>
      <c r="H106" s="18"/>
      <c r="I106" s="17"/>
    </row>
    <row r="107" spans="1:9" ht="15" x14ac:dyDescent="0.25">
      <c r="A107" s="16" t="s">
        <v>46</v>
      </c>
      <c r="B107" s="30"/>
      <c r="C107" s="29">
        <f>SUM(C103:C106)</f>
        <v>164.19948148148148</v>
      </c>
      <c r="D107" s="30"/>
      <c r="E107" s="29">
        <f>SUM(E103:E106)</f>
        <v>164.19948148148148</v>
      </c>
      <c r="F107" s="30"/>
      <c r="G107" s="29">
        <f>SUM(G103:G106)</f>
        <v>164.19948148148148</v>
      </c>
      <c r="H107" s="30"/>
      <c r="I107" s="29">
        <f>SUM(I103:I106)</f>
        <v>164.19948148148148</v>
      </c>
    </row>
    <row r="108" spans="1:9" ht="15" x14ac:dyDescent="0.25">
      <c r="A108" s="14"/>
      <c r="B108" s="28"/>
      <c r="C108" s="27"/>
      <c r="D108" s="28"/>
      <c r="E108" s="27"/>
      <c r="F108" s="28"/>
      <c r="G108" s="27"/>
      <c r="H108" s="28"/>
      <c r="I108" s="27"/>
    </row>
    <row r="109" spans="1:9" ht="15" x14ac:dyDescent="0.25">
      <c r="A109" s="26" t="s">
        <v>45</v>
      </c>
      <c r="B109" s="25"/>
      <c r="C109" s="24"/>
      <c r="D109" s="25"/>
      <c r="E109" s="24"/>
      <c r="F109" s="25"/>
      <c r="G109" s="24"/>
      <c r="H109" s="25"/>
      <c r="I109" s="24"/>
    </row>
    <row r="110" spans="1:9" ht="15" x14ac:dyDescent="0.25">
      <c r="A110" s="23" t="s">
        <v>44</v>
      </c>
      <c r="B110" s="22"/>
      <c r="C110" s="21" t="s">
        <v>33</v>
      </c>
      <c r="D110" s="22"/>
      <c r="E110" s="21" t="s">
        <v>33</v>
      </c>
      <c r="F110" s="22"/>
      <c r="G110" s="21" t="s">
        <v>33</v>
      </c>
      <c r="H110" s="22"/>
      <c r="I110" s="21" t="s">
        <v>33</v>
      </c>
    </row>
    <row r="111" spans="1:9" ht="14.25" x14ac:dyDescent="0.25">
      <c r="A111" s="19" t="s">
        <v>43</v>
      </c>
      <c r="B111" s="20">
        <v>0.01</v>
      </c>
      <c r="C111" s="17">
        <f>C127*B111</f>
        <v>63.233570087542098</v>
      </c>
      <c r="D111" s="20">
        <v>0.01</v>
      </c>
      <c r="E111" s="17">
        <v>68.5</v>
      </c>
      <c r="F111" s="20">
        <v>0.01</v>
      </c>
      <c r="G111" s="17">
        <f>F111*G127</f>
        <v>72.352079920269361</v>
      </c>
      <c r="H111" s="20">
        <v>0.01</v>
      </c>
      <c r="I111" s="17">
        <f>H111*I127</f>
        <v>75.838118094814817</v>
      </c>
    </row>
    <row r="112" spans="1:9" ht="14.25" x14ac:dyDescent="0.25">
      <c r="A112" s="19" t="s">
        <v>42</v>
      </c>
      <c r="B112" s="20">
        <v>1.44E-2</v>
      </c>
      <c r="C112" s="17">
        <f>(C127+C111)*B112</f>
        <v>91.966904335321217</v>
      </c>
      <c r="D112" s="20">
        <v>1.44E-2</v>
      </c>
      <c r="E112" s="17">
        <v>99.63</v>
      </c>
      <c r="F112" s="20">
        <v>1.44E-2</v>
      </c>
      <c r="G112" s="17">
        <f>(G127+G111)*B112</f>
        <v>105.22886503603976</v>
      </c>
      <c r="H112" s="20">
        <v>1.44E-2</v>
      </c>
      <c r="I112" s="17">
        <f>(I127+I111)*D112</f>
        <v>110.29895895709865</v>
      </c>
    </row>
    <row r="113" spans="1:9" ht="14.25" x14ac:dyDescent="0.25">
      <c r="A113" s="19" t="s">
        <v>41</v>
      </c>
      <c r="B113" s="20">
        <f>SUM(B114:B116)</f>
        <v>8.6499999999999994E-2</v>
      </c>
      <c r="C113" s="17">
        <f ca="1">SUM(C114:C116)</f>
        <v>613.4594661136473</v>
      </c>
      <c r="D113" s="20">
        <f>SUM(D114:D116)</f>
        <v>8.6499999999999994E-2</v>
      </c>
      <c r="E113" s="17">
        <v>664.56</v>
      </c>
      <c r="F113" s="20">
        <f>SUM(F114:F116)</f>
        <v>8.6499999999999994E-2</v>
      </c>
      <c r="G113" s="17">
        <f>G129*F113</f>
        <v>701.92254302030733</v>
      </c>
      <c r="H113" s="20">
        <f>SUM(H114:H116)</f>
        <v>8.6499999999999994E-2</v>
      </c>
      <c r="I113" s="17">
        <f>I129*H113</f>
        <v>735.74228646430049</v>
      </c>
    </row>
    <row r="114" spans="1:9" ht="14.25" x14ac:dyDescent="0.25">
      <c r="A114" s="19" t="s">
        <v>40</v>
      </c>
      <c r="B114" s="20">
        <v>3.6499999999999998E-2</v>
      </c>
      <c r="C114" s="17">
        <f ca="1">C129*B114</f>
        <v>258.85861864911124</v>
      </c>
      <c r="D114" s="20">
        <v>3.6499999999999998E-2</v>
      </c>
      <c r="E114" s="17">
        <v>280.42</v>
      </c>
      <c r="F114" s="20">
        <v>3.6499999999999998E-2</v>
      </c>
      <c r="G114" s="17">
        <f>B114*$G$129</f>
        <v>296.18696902012965</v>
      </c>
      <c r="H114" s="20">
        <v>3.6499999999999998E-2</v>
      </c>
      <c r="I114" s="17">
        <f>D114*$I$129</f>
        <v>310.45772781441582</v>
      </c>
    </row>
    <row r="115" spans="1:9" ht="14.25" x14ac:dyDescent="0.25">
      <c r="A115" s="19" t="s">
        <v>39</v>
      </c>
      <c r="B115" s="20">
        <v>0</v>
      </c>
      <c r="C115" s="17"/>
      <c r="D115" s="20">
        <v>0</v>
      </c>
      <c r="E115" s="17"/>
      <c r="F115" s="20">
        <v>0</v>
      </c>
      <c r="G115" s="17">
        <f>B115*$G$129</f>
        <v>0</v>
      </c>
      <c r="H115" s="20">
        <v>0</v>
      </c>
      <c r="I115" s="17">
        <f>D115*$G$129</f>
        <v>0</v>
      </c>
    </row>
    <row r="116" spans="1:9" ht="14.25" x14ac:dyDescent="0.25">
      <c r="A116" s="19" t="s">
        <v>38</v>
      </c>
      <c r="B116" s="20">
        <v>0.05</v>
      </c>
      <c r="C116" s="17">
        <f ca="1">C129*B116</f>
        <v>354.600847464536</v>
      </c>
      <c r="D116" s="20">
        <v>0.05</v>
      </c>
      <c r="E116" s="17">
        <v>384.14</v>
      </c>
      <c r="F116" s="20">
        <v>0.05</v>
      </c>
      <c r="G116" s="17">
        <f>B116*$G$129</f>
        <v>405.73557400017768</v>
      </c>
      <c r="H116" s="20">
        <v>0.05</v>
      </c>
      <c r="I116" s="17">
        <f>D116*$I$129</f>
        <v>425.28455864988473</v>
      </c>
    </row>
    <row r="117" spans="1:9" ht="14.25" x14ac:dyDescent="0.25">
      <c r="A117" s="19" t="s">
        <v>37</v>
      </c>
      <c r="B117" s="18"/>
      <c r="C117" s="17"/>
      <c r="D117" s="18"/>
      <c r="E117" s="17"/>
      <c r="F117" s="18"/>
      <c r="G117" s="17"/>
      <c r="H117" s="18"/>
      <c r="I117" s="17"/>
    </row>
    <row r="118" spans="1:9" x14ac:dyDescent="0.25">
      <c r="A118" s="16" t="s">
        <v>36</v>
      </c>
      <c r="B118" s="15"/>
      <c r="C118" s="10">
        <f ca="1">SUM(C111:C113)</f>
        <v>768.65994053651059</v>
      </c>
      <c r="D118" s="15"/>
      <c r="E118" s="10">
        <f>SUM(E111:E113)-0.01</f>
        <v>832.68</v>
      </c>
      <c r="F118" s="15"/>
      <c r="G118" s="10">
        <f>G113+G112+G111</f>
        <v>879.5034879766165</v>
      </c>
      <c r="H118" s="15"/>
      <c r="I118" s="10">
        <f>I113+I112+I111</f>
        <v>921.87936351621397</v>
      </c>
    </row>
    <row r="119" spans="1:9" x14ac:dyDescent="0.25">
      <c r="A119" s="14"/>
      <c r="B119" s="13"/>
      <c r="C119" s="11"/>
      <c r="D119" s="13"/>
      <c r="E119" s="11"/>
      <c r="F119" s="13"/>
      <c r="G119" s="11"/>
      <c r="H119" s="13"/>
      <c r="I119" s="11"/>
    </row>
    <row r="120" spans="1:9" x14ac:dyDescent="0.25">
      <c r="A120" s="263" t="s">
        <v>35</v>
      </c>
      <c r="B120" s="263"/>
      <c r="C120" s="263"/>
      <c r="D120" s="95"/>
      <c r="E120" s="6"/>
      <c r="F120" s="95"/>
      <c r="G120" s="8"/>
      <c r="H120" s="95"/>
      <c r="I120" s="8"/>
    </row>
    <row r="121" spans="1:9" x14ac:dyDescent="0.25">
      <c r="A121" s="264" t="s">
        <v>34</v>
      </c>
      <c r="B121" s="264"/>
      <c r="C121" s="12" t="s">
        <v>33</v>
      </c>
      <c r="D121" s="95"/>
      <c r="E121" s="12" t="s">
        <v>33</v>
      </c>
      <c r="F121" s="95"/>
      <c r="G121" s="12" t="s">
        <v>33</v>
      </c>
      <c r="H121" s="95"/>
      <c r="I121" s="12" t="s">
        <v>33</v>
      </c>
    </row>
    <row r="122" spans="1:9" x14ac:dyDescent="0.25">
      <c r="A122" s="255" t="s">
        <v>32</v>
      </c>
      <c r="B122" s="255"/>
      <c r="C122" s="11">
        <f>C33</f>
        <v>3957.85</v>
      </c>
      <c r="D122" s="95"/>
      <c r="E122" s="11">
        <f>E33</f>
        <v>4294.2640000000001</v>
      </c>
      <c r="F122" s="95"/>
      <c r="G122" s="11">
        <f>G33</f>
        <v>4542.902</v>
      </c>
      <c r="H122" s="95"/>
      <c r="I122" s="11">
        <f>I33</f>
        <v>4770.0509999999995</v>
      </c>
    </row>
    <row r="123" spans="1:9" x14ac:dyDescent="0.25">
      <c r="A123" s="255" t="s">
        <v>31</v>
      </c>
      <c r="B123" s="255"/>
      <c r="C123" s="11">
        <f>C68</f>
        <v>2084.3710499999997</v>
      </c>
      <c r="D123" s="95"/>
      <c r="E123" s="11">
        <f>E68</f>
        <v>2264.7051920000004</v>
      </c>
      <c r="F123" s="95"/>
      <c r="G123" s="11">
        <f>G68</f>
        <v>2393.8844060000001</v>
      </c>
      <c r="H123" s="95"/>
      <c r="I123" s="11">
        <f>I68</f>
        <v>2508.6280029999998</v>
      </c>
    </row>
    <row r="124" spans="1:9" x14ac:dyDescent="0.25">
      <c r="A124" s="255" t="s">
        <v>30</v>
      </c>
      <c r="B124" s="255"/>
      <c r="C124" s="11">
        <f>C78</f>
        <v>0</v>
      </c>
      <c r="D124" s="95"/>
      <c r="E124" s="11">
        <v>0</v>
      </c>
      <c r="F124" s="95"/>
      <c r="G124" s="11">
        <v>0</v>
      </c>
      <c r="H124" s="95"/>
      <c r="I124" s="11">
        <v>0</v>
      </c>
    </row>
    <row r="125" spans="1:9" x14ac:dyDescent="0.25">
      <c r="A125" s="255" t="s">
        <v>29</v>
      </c>
      <c r="B125" s="255"/>
      <c r="C125" s="11">
        <f>C99</f>
        <v>116.93647727272726</v>
      </c>
      <c r="D125" s="95"/>
      <c r="E125" s="11">
        <f>E99</f>
        <v>126.87598181818183</v>
      </c>
      <c r="F125" s="95"/>
      <c r="G125" s="11">
        <f>G99</f>
        <v>134.22210454545456</v>
      </c>
      <c r="H125" s="95"/>
      <c r="I125" s="11">
        <f>I99</f>
        <v>140.93332499999997</v>
      </c>
    </row>
    <row r="126" spans="1:9" x14ac:dyDescent="0.25">
      <c r="A126" s="255" t="s">
        <v>28</v>
      </c>
      <c r="B126" s="255"/>
      <c r="C126" s="11">
        <f>C107</f>
        <v>164.19948148148148</v>
      </c>
      <c r="D126" s="95"/>
      <c r="E126" s="11">
        <f>E107</f>
        <v>164.19948148148148</v>
      </c>
      <c r="F126" s="95"/>
      <c r="G126" s="11">
        <f>G107</f>
        <v>164.19948148148148</v>
      </c>
      <c r="H126" s="95"/>
      <c r="I126" s="11">
        <f>I107</f>
        <v>164.19948148148148</v>
      </c>
    </row>
    <row r="127" spans="1:9" x14ac:dyDescent="0.25">
      <c r="A127" s="263" t="s">
        <v>27</v>
      </c>
      <c r="B127" s="263"/>
      <c r="C127" s="11">
        <f>SUM(C122:C126)</f>
        <v>6323.3570087542093</v>
      </c>
      <c r="D127" s="95"/>
      <c r="E127" s="11">
        <f>SUM(E122:E126)</f>
        <v>6850.0446552996636</v>
      </c>
      <c r="F127" s="95"/>
      <c r="G127" s="11">
        <f>SUM(G122:G126)</f>
        <v>7235.2079920269362</v>
      </c>
      <c r="H127" s="95"/>
      <c r="I127" s="11">
        <f>SUM(I122:I126)</f>
        <v>7583.8118094814809</v>
      </c>
    </row>
    <row r="128" spans="1:9" x14ac:dyDescent="0.25">
      <c r="A128" s="255" t="s">
        <v>26</v>
      </c>
      <c r="B128" s="255"/>
      <c r="C128" s="11">
        <f ca="1">C118</f>
        <v>768.65994053651059</v>
      </c>
      <c r="D128" s="95"/>
      <c r="E128" s="11">
        <f>E118</f>
        <v>832.68</v>
      </c>
      <c r="F128" s="95"/>
      <c r="G128" s="11">
        <f>G118</f>
        <v>879.5034879766165</v>
      </c>
      <c r="H128" s="95"/>
      <c r="I128" s="11">
        <f>I118</f>
        <v>921.87936351621397</v>
      </c>
    </row>
    <row r="129" spans="1:9" ht="15.75" customHeight="1" x14ac:dyDescent="0.25">
      <c r="A129" s="265" t="s">
        <v>25</v>
      </c>
      <c r="B129" s="265"/>
      <c r="C129" s="10">
        <f ca="1">SUM(C127:C128)</f>
        <v>7092.0169492907198</v>
      </c>
      <c r="D129" s="96"/>
      <c r="E129" s="10">
        <f>SUM(E127:E128)+0.01</f>
        <v>7682.7346552996642</v>
      </c>
      <c r="F129" s="96"/>
      <c r="G129" s="10">
        <f>(G127+G111+G112)/0.9135</f>
        <v>8114.7114800035533</v>
      </c>
      <c r="H129" s="96"/>
      <c r="I129" s="10">
        <f>(I127+I111+I112)/0.9135</f>
        <v>8505.6911729976946</v>
      </c>
    </row>
    <row r="130" spans="1:9" x14ac:dyDescent="0.25">
      <c r="A130" s="266"/>
      <c r="B130" s="267"/>
      <c r="C130" s="268"/>
      <c r="D130" s="95"/>
      <c r="E130" s="6"/>
      <c r="F130" s="95"/>
      <c r="G130" s="8"/>
      <c r="H130" s="95"/>
      <c r="I130" s="8"/>
    </row>
    <row r="131" spans="1:9" ht="15.75" customHeight="1" x14ac:dyDescent="0.25">
      <c r="A131" s="265" t="s">
        <v>24</v>
      </c>
      <c r="B131" s="265"/>
      <c r="C131" s="10">
        <f ca="1">C129*2</f>
        <v>14184.03389858144</v>
      </c>
      <c r="D131" s="95"/>
      <c r="E131" s="10">
        <f>E129*2-0.01</f>
        <v>15365.459310599328</v>
      </c>
      <c r="F131" s="95"/>
      <c r="G131" s="10">
        <f>G129*2</f>
        <v>16229.422960007107</v>
      </c>
      <c r="H131" s="95"/>
      <c r="I131" s="10">
        <f>I129*2</f>
        <v>17011.382345995389</v>
      </c>
    </row>
    <row r="132" spans="1:9" x14ac:dyDescent="0.25">
      <c r="B132" s="6"/>
      <c r="C132" s="6"/>
      <c r="D132" s="6"/>
      <c r="E132" s="6"/>
      <c r="F132" s="8"/>
      <c r="G132" s="8"/>
      <c r="H132" s="8"/>
      <c r="I132" s="8"/>
    </row>
    <row r="133" spans="1:9" x14ac:dyDescent="0.25">
      <c r="B133" s="6"/>
      <c r="C133" s="6"/>
      <c r="D133" s="6"/>
      <c r="E133" s="6"/>
      <c r="F133" s="8"/>
      <c r="G133" s="8"/>
      <c r="H133" s="8"/>
      <c r="I133" s="8"/>
    </row>
    <row r="134" spans="1:9" x14ac:dyDescent="0.25">
      <c r="B134" s="6"/>
      <c r="C134" s="6"/>
      <c r="D134" s="6"/>
      <c r="E134" s="6"/>
      <c r="F134" s="8"/>
      <c r="G134" s="8"/>
      <c r="H134" s="8"/>
      <c r="I134" s="8"/>
    </row>
    <row r="135" spans="1:9" x14ac:dyDescent="0.25">
      <c r="B135" s="6"/>
      <c r="C135" s="6"/>
      <c r="D135" s="6"/>
      <c r="E135" s="6"/>
      <c r="F135" s="8"/>
      <c r="G135" s="8"/>
      <c r="H135" s="8"/>
      <c r="I135" s="8"/>
    </row>
    <row r="136" spans="1:9" x14ac:dyDescent="0.25">
      <c r="B136" s="6"/>
      <c r="C136" s="6"/>
      <c r="D136" s="6"/>
      <c r="E136" s="6"/>
      <c r="F136" s="8"/>
      <c r="G136" s="8"/>
      <c r="H136" s="8"/>
      <c r="I136" s="8"/>
    </row>
    <row r="137" spans="1:9" x14ac:dyDescent="0.25">
      <c r="B137" s="6"/>
      <c r="C137" s="6"/>
      <c r="D137" s="6"/>
      <c r="E137" s="6"/>
      <c r="F137" s="8"/>
      <c r="G137" s="8"/>
      <c r="H137" s="8"/>
      <c r="I137" s="8"/>
    </row>
    <row r="138" spans="1:9" x14ac:dyDescent="0.25">
      <c r="B138" s="6"/>
      <c r="C138" s="6"/>
      <c r="D138" s="6"/>
      <c r="E138" s="6"/>
      <c r="F138" s="8"/>
      <c r="G138" s="8"/>
      <c r="H138" s="8"/>
      <c r="I138" s="8"/>
    </row>
    <row r="139" spans="1:9" x14ac:dyDescent="0.25">
      <c r="B139" s="6"/>
      <c r="C139" s="6"/>
      <c r="D139" s="6"/>
      <c r="E139" s="6"/>
      <c r="F139" s="8"/>
      <c r="G139" s="8"/>
      <c r="H139" s="8"/>
      <c r="I139" s="8"/>
    </row>
    <row r="140" spans="1:9" x14ac:dyDescent="0.25">
      <c r="B140" s="6"/>
      <c r="C140" s="6"/>
      <c r="D140" s="6"/>
      <c r="E140" s="6"/>
      <c r="F140" s="8"/>
      <c r="G140" s="8"/>
      <c r="H140" s="8"/>
      <c r="I140" s="8"/>
    </row>
    <row r="141" spans="1:9" x14ac:dyDescent="0.25">
      <c r="A141" s="9"/>
      <c r="B141" s="6"/>
      <c r="C141" s="6"/>
      <c r="D141" s="6"/>
      <c r="E141" s="6"/>
      <c r="F141" s="8"/>
      <c r="G141" s="8"/>
      <c r="H141" s="8"/>
      <c r="I141" s="8"/>
    </row>
    <row r="142" spans="1:9" x14ac:dyDescent="0.25">
      <c r="B142" s="6"/>
      <c r="C142" s="6"/>
      <c r="D142" s="6"/>
      <c r="E142" s="6"/>
      <c r="F142" s="8"/>
      <c r="G142" s="8"/>
      <c r="H142" s="8"/>
      <c r="I142" s="8"/>
    </row>
    <row r="143" spans="1:9" x14ac:dyDescent="0.25">
      <c r="B143" s="6"/>
      <c r="C143" s="6"/>
      <c r="D143" s="6"/>
      <c r="E143" s="6"/>
      <c r="F143" s="8"/>
      <c r="G143" s="8"/>
      <c r="H143" s="8"/>
      <c r="I143" s="8"/>
    </row>
    <row r="144" spans="1:9" x14ac:dyDescent="0.25">
      <c r="B144" s="6"/>
      <c r="C144" s="6"/>
      <c r="D144" s="6"/>
      <c r="E144" s="6"/>
      <c r="F144" s="8"/>
      <c r="G144" s="8"/>
      <c r="H144" s="8"/>
      <c r="I144" s="8"/>
    </row>
    <row r="145" spans="6:9" s="6" customFormat="1" x14ac:dyDescent="0.25">
      <c r="F145" s="8"/>
      <c r="G145" s="8"/>
      <c r="H145" s="8"/>
      <c r="I145" s="8"/>
    </row>
    <row r="146" spans="6:9" s="6" customFormat="1" x14ac:dyDescent="0.25">
      <c r="F146" s="8"/>
      <c r="G146" s="8"/>
      <c r="H146" s="8"/>
      <c r="I146" s="8"/>
    </row>
    <row r="147" spans="6:9" s="6" customFormat="1" x14ac:dyDescent="0.25">
      <c r="F147" s="8"/>
      <c r="G147" s="8"/>
      <c r="H147" s="8"/>
      <c r="I147" s="8"/>
    </row>
    <row r="148" spans="6:9" s="6" customFormat="1" x14ac:dyDescent="0.25">
      <c r="F148" s="8"/>
      <c r="G148" s="8"/>
      <c r="H148" s="8"/>
      <c r="I148" s="8"/>
    </row>
    <row r="149" spans="6:9" s="6" customFormat="1" x14ac:dyDescent="0.25">
      <c r="F149" s="8"/>
      <c r="G149" s="8"/>
      <c r="H149" s="8"/>
      <c r="I149" s="8"/>
    </row>
    <row r="150" spans="6:9" s="6" customFormat="1" x14ac:dyDescent="0.25">
      <c r="F150" s="8"/>
      <c r="G150" s="8"/>
      <c r="H150" s="8"/>
      <c r="I150" s="8"/>
    </row>
    <row r="151" spans="6:9" s="6" customFormat="1" x14ac:dyDescent="0.25">
      <c r="F151" s="8"/>
      <c r="G151" s="8"/>
      <c r="H151" s="8"/>
      <c r="I151" s="8"/>
    </row>
    <row r="152" spans="6:9" s="6" customFormat="1" x14ac:dyDescent="0.25">
      <c r="F152" s="8"/>
      <c r="G152" s="8"/>
      <c r="H152" s="8"/>
      <c r="I152" s="8"/>
    </row>
    <row r="153" spans="6:9" s="6" customFormat="1" x14ac:dyDescent="0.25">
      <c r="F153" s="8"/>
      <c r="G153" s="8"/>
      <c r="H153" s="8"/>
      <c r="I153" s="8"/>
    </row>
    <row r="154" spans="6:9" s="6" customFormat="1" x14ac:dyDescent="0.25">
      <c r="F154" s="8"/>
      <c r="G154" s="8"/>
      <c r="H154" s="8"/>
      <c r="I154" s="8"/>
    </row>
    <row r="155" spans="6:9" s="6" customFormat="1" x14ac:dyDescent="0.25">
      <c r="F155" s="8"/>
      <c r="G155" s="8"/>
      <c r="H155" s="8"/>
      <c r="I155" s="8"/>
    </row>
    <row r="156" spans="6:9" s="6" customFormat="1" x14ac:dyDescent="0.25">
      <c r="F156" s="8"/>
      <c r="G156" s="8"/>
      <c r="H156" s="8"/>
      <c r="I156" s="8"/>
    </row>
    <row r="157" spans="6:9" s="6" customFormat="1" x14ac:dyDescent="0.25">
      <c r="F157" s="8"/>
      <c r="G157" s="8"/>
      <c r="H157" s="8"/>
      <c r="I157" s="8"/>
    </row>
    <row r="158" spans="6:9" s="6" customFormat="1" x14ac:dyDescent="0.25">
      <c r="F158" s="8"/>
      <c r="G158" s="8"/>
      <c r="H158" s="8"/>
      <c r="I158" s="8"/>
    </row>
    <row r="159" spans="6:9" s="6" customFormat="1" x14ac:dyDescent="0.25">
      <c r="F159" s="8"/>
      <c r="G159" s="8"/>
      <c r="H159" s="8"/>
      <c r="I159" s="8"/>
    </row>
    <row r="160" spans="6:9" s="6" customFormat="1" x14ac:dyDescent="0.25">
      <c r="F160" s="8"/>
      <c r="G160" s="8"/>
      <c r="H160" s="8"/>
      <c r="I160" s="8"/>
    </row>
    <row r="161" spans="6:9" s="6" customFormat="1" x14ac:dyDescent="0.25">
      <c r="F161" s="8"/>
      <c r="G161" s="8"/>
      <c r="H161" s="8"/>
      <c r="I161" s="8"/>
    </row>
    <row r="162" spans="6:9" s="6" customFormat="1" x14ac:dyDescent="0.25">
      <c r="F162" s="8"/>
      <c r="G162" s="8"/>
      <c r="H162" s="8"/>
      <c r="I162" s="8"/>
    </row>
    <row r="163" spans="6:9" s="6" customFormat="1" x14ac:dyDescent="0.25">
      <c r="F163" s="8"/>
      <c r="G163" s="8"/>
      <c r="H163" s="8"/>
      <c r="I163" s="8"/>
    </row>
    <row r="164" spans="6:9" s="6" customFormat="1" x14ac:dyDescent="0.25">
      <c r="F164" s="8"/>
      <c r="G164" s="8"/>
      <c r="H164" s="8"/>
      <c r="I164" s="8"/>
    </row>
    <row r="165" spans="6:9" s="6" customFormat="1" x14ac:dyDescent="0.25">
      <c r="F165" s="8"/>
      <c r="G165" s="8"/>
      <c r="H165" s="8"/>
      <c r="I165" s="8"/>
    </row>
    <row r="166" spans="6:9" s="6" customFormat="1" x14ac:dyDescent="0.25">
      <c r="F166" s="8"/>
      <c r="G166" s="8"/>
      <c r="H166" s="8"/>
      <c r="I166" s="8"/>
    </row>
    <row r="167" spans="6:9" s="6" customFormat="1" x14ac:dyDescent="0.25">
      <c r="F167" s="8"/>
      <c r="G167" s="8"/>
      <c r="H167" s="8"/>
      <c r="I167" s="8"/>
    </row>
    <row r="168" spans="6:9" s="6" customFormat="1" x14ac:dyDescent="0.25">
      <c r="F168" s="8"/>
      <c r="G168" s="8"/>
      <c r="H168" s="8"/>
      <c r="I168" s="8"/>
    </row>
    <row r="169" spans="6:9" s="6" customFormat="1" x14ac:dyDescent="0.25">
      <c r="F169" s="8"/>
      <c r="G169" s="8"/>
      <c r="H169" s="8"/>
      <c r="I169" s="8"/>
    </row>
    <row r="170" spans="6:9" s="6" customFormat="1" x14ac:dyDescent="0.25">
      <c r="F170" s="8"/>
      <c r="G170" s="8"/>
      <c r="H170" s="8"/>
      <c r="I170" s="8"/>
    </row>
    <row r="171" spans="6:9" s="6" customFormat="1" x14ac:dyDescent="0.25">
      <c r="F171" s="8"/>
      <c r="G171" s="8"/>
      <c r="H171" s="8"/>
      <c r="I171" s="8"/>
    </row>
    <row r="172" spans="6:9" s="6" customFormat="1" x14ac:dyDescent="0.25">
      <c r="F172" s="8"/>
      <c r="G172" s="8"/>
      <c r="H172" s="8"/>
      <c r="I172" s="8"/>
    </row>
    <row r="173" spans="6:9" s="6" customFormat="1" x14ac:dyDescent="0.25">
      <c r="F173" s="8"/>
      <c r="G173" s="8"/>
      <c r="H173" s="8"/>
      <c r="I173" s="8"/>
    </row>
    <row r="174" spans="6:9" s="6" customFormat="1" x14ac:dyDescent="0.25">
      <c r="F174" s="8"/>
      <c r="G174" s="8"/>
      <c r="H174" s="8"/>
      <c r="I174" s="8"/>
    </row>
    <row r="175" spans="6:9" s="6" customFormat="1" x14ac:dyDescent="0.25">
      <c r="F175" s="8"/>
      <c r="G175" s="8"/>
      <c r="H175" s="8"/>
      <c r="I175" s="8"/>
    </row>
    <row r="176" spans="6:9" s="6" customFormat="1" x14ac:dyDescent="0.25">
      <c r="F176" s="8"/>
      <c r="G176" s="8"/>
      <c r="H176" s="8"/>
      <c r="I176" s="8"/>
    </row>
    <row r="177" spans="6:9" s="6" customFormat="1" x14ac:dyDescent="0.25">
      <c r="F177" s="8"/>
      <c r="G177" s="8"/>
      <c r="H177" s="8"/>
      <c r="I177" s="8"/>
    </row>
    <row r="178" spans="6:9" s="6" customFormat="1" x14ac:dyDescent="0.25">
      <c r="F178" s="8"/>
      <c r="G178" s="8"/>
      <c r="H178" s="8"/>
      <c r="I178" s="8"/>
    </row>
    <row r="179" spans="6:9" s="6" customFormat="1" x14ac:dyDescent="0.25">
      <c r="F179" s="8"/>
      <c r="G179" s="8"/>
      <c r="H179" s="8"/>
      <c r="I179" s="8"/>
    </row>
    <row r="180" spans="6:9" s="6" customFormat="1" x14ac:dyDescent="0.25">
      <c r="F180" s="8"/>
      <c r="G180" s="8"/>
      <c r="H180" s="8"/>
      <c r="I180" s="8"/>
    </row>
    <row r="181" spans="6:9" s="6" customFormat="1" x14ac:dyDescent="0.25">
      <c r="F181" s="8"/>
      <c r="G181" s="8"/>
      <c r="H181" s="8"/>
      <c r="I181" s="8"/>
    </row>
    <row r="182" spans="6:9" s="6" customFormat="1" x14ac:dyDescent="0.25">
      <c r="F182" s="8"/>
      <c r="G182" s="8"/>
      <c r="H182" s="8"/>
      <c r="I182" s="8"/>
    </row>
    <row r="183" spans="6:9" s="6" customFormat="1" x14ac:dyDescent="0.25">
      <c r="F183" s="8"/>
      <c r="G183" s="8"/>
      <c r="H183" s="8"/>
      <c r="I183" s="8"/>
    </row>
    <row r="184" spans="6:9" s="6" customFormat="1" x14ac:dyDescent="0.25">
      <c r="F184" s="8"/>
      <c r="G184" s="8"/>
      <c r="H184" s="8"/>
      <c r="I184" s="8"/>
    </row>
    <row r="185" spans="6:9" s="6" customFormat="1" x14ac:dyDescent="0.25">
      <c r="F185" s="8"/>
      <c r="G185" s="8"/>
      <c r="H185" s="8"/>
      <c r="I185" s="8"/>
    </row>
    <row r="186" spans="6:9" s="6" customFormat="1" x14ac:dyDescent="0.25">
      <c r="F186" s="8"/>
      <c r="G186" s="8"/>
      <c r="H186" s="8"/>
      <c r="I186" s="8"/>
    </row>
    <row r="187" spans="6:9" s="6" customFormat="1" x14ac:dyDescent="0.25">
      <c r="F187" s="8"/>
      <c r="G187" s="8"/>
      <c r="H187" s="8"/>
      <c r="I187" s="8"/>
    </row>
    <row r="188" spans="6:9" s="6" customFormat="1" x14ac:dyDescent="0.25">
      <c r="F188" s="8"/>
      <c r="G188" s="8"/>
      <c r="H188" s="8"/>
      <c r="I188" s="8"/>
    </row>
    <row r="189" spans="6:9" s="6" customFormat="1" x14ac:dyDescent="0.25">
      <c r="F189" s="8"/>
      <c r="G189" s="8"/>
      <c r="H189" s="8"/>
      <c r="I189" s="8"/>
    </row>
    <row r="190" spans="6:9" s="6" customFormat="1" x14ac:dyDescent="0.25">
      <c r="F190" s="8"/>
      <c r="G190" s="8"/>
      <c r="H190" s="8"/>
      <c r="I190" s="8"/>
    </row>
    <row r="191" spans="6:9" s="6" customFormat="1" x14ac:dyDescent="0.25">
      <c r="F191" s="8"/>
      <c r="G191" s="8"/>
      <c r="H191" s="8"/>
      <c r="I191" s="8"/>
    </row>
    <row r="192" spans="6:9" s="6" customFormat="1" x14ac:dyDescent="0.25">
      <c r="F192" s="8"/>
      <c r="G192" s="8"/>
      <c r="H192" s="8"/>
      <c r="I192" s="8"/>
    </row>
    <row r="193" spans="6:9" s="6" customFormat="1" x14ac:dyDescent="0.25">
      <c r="F193" s="8"/>
      <c r="G193" s="8"/>
      <c r="H193" s="8"/>
      <c r="I193" s="8"/>
    </row>
    <row r="194" spans="6:9" s="6" customFormat="1" x14ac:dyDescent="0.25">
      <c r="F194" s="8"/>
      <c r="G194" s="8"/>
      <c r="H194" s="8"/>
      <c r="I194" s="8"/>
    </row>
    <row r="195" spans="6:9" s="6" customFormat="1" x14ac:dyDescent="0.25">
      <c r="F195" s="8"/>
      <c r="G195" s="8"/>
      <c r="H195" s="8"/>
      <c r="I195" s="8"/>
    </row>
    <row r="196" spans="6:9" s="6" customFormat="1" x14ac:dyDescent="0.25">
      <c r="F196" s="8"/>
      <c r="G196" s="8"/>
      <c r="H196" s="8"/>
      <c r="I196" s="8"/>
    </row>
    <row r="197" spans="6:9" s="6" customFormat="1" x14ac:dyDescent="0.25">
      <c r="F197" s="8"/>
      <c r="G197" s="8"/>
      <c r="H197" s="8"/>
      <c r="I197" s="8"/>
    </row>
    <row r="198" spans="6:9" s="6" customFormat="1" x14ac:dyDescent="0.25">
      <c r="F198" s="8"/>
      <c r="G198" s="8"/>
      <c r="H198" s="8"/>
      <c r="I198" s="8"/>
    </row>
    <row r="199" spans="6:9" s="6" customFormat="1" x14ac:dyDescent="0.25">
      <c r="F199" s="8"/>
      <c r="G199" s="8"/>
      <c r="H199" s="8"/>
      <c r="I199" s="8"/>
    </row>
    <row r="200" spans="6:9" s="6" customFormat="1" x14ac:dyDescent="0.25">
      <c r="F200" s="8"/>
      <c r="G200" s="8"/>
      <c r="H200" s="8"/>
      <c r="I200" s="8"/>
    </row>
    <row r="201" spans="6:9" s="6" customFormat="1" x14ac:dyDescent="0.25">
      <c r="F201" s="8"/>
      <c r="G201" s="8"/>
      <c r="H201" s="8"/>
      <c r="I201" s="8"/>
    </row>
    <row r="202" spans="6:9" s="6" customFormat="1" x14ac:dyDescent="0.25">
      <c r="F202" s="8"/>
      <c r="G202" s="8"/>
      <c r="H202" s="8"/>
      <c r="I202" s="8"/>
    </row>
    <row r="203" spans="6:9" s="6" customFormat="1" x14ac:dyDescent="0.25">
      <c r="F203" s="8"/>
      <c r="G203" s="8"/>
      <c r="H203" s="8"/>
      <c r="I203" s="8"/>
    </row>
    <row r="204" spans="6:9" s="6" customFormat="1" x14ac:dyDescent="0.25">
      <c r="F204" s="8"/>
      <c r="G204" s="8"/>
      <c r="H204" s="8"/>
      <c r="I204" s="8"/>
    </row>
    <row r="205" spans="6:9" s="6" customFormat="1" x14ac:dyDescent="0.25">
      <c r="F205" s="8"/>
      <c r="G205" s="8"/>
      <c r="H205" s="8"/>
      <c r="I205" s="8"/>
    </row>
    <row r="206" spans="6:9" s="6" customFormat="1" x14ac:dyDescent="0.25">
      <c r="F206" s="8"/>
      <c r="G206" s="8"/>
      <c r="H206" s="8"/>
      <c r="I206" s="8"/>
    </row>
    <row r="207" spans="6:9" s="6" customFormat="1" x14ac:dyDescent="0.25">
      <c r="F207" s="8"/>
      <c r="G207" s="8"/>
      <c r="H207" s="8"/>
      <c r="I207" s="8"/>
    </row>
    <row r="208" spans="6:9" s="6" customFormat="1" x14ac:dyDescent="0.25">
      <c r="F208" s="8"/>
      <c r="G208" s="8"/>
      <c r="H208" s="8"/>
      <c r="I208" s="8"/>
    </row>
    <row r="209" spans="2:9" x14ac:dyDescent="0.25">
      <c r="B209" s="6"/>
      <c r="C209" s="6"/>
      <c r="D209" s="6"/>
      <c r="E209" s="6"/>
      <c r="F209" s="8"/>
      <c r="G209" s="8"/>
      <c r="H209" s="8"/>
      <c r="I209" s="8"/>
    </row>
    <row r="210" spans="2:9" x14ac:dyDescent="0.25">
      <c r="B210" s="6"/>
      <c r="C210" s="6"/>
      <c r="D210" s="6"/>
      <c r="E210" s="6"/>
      <c r="F210" s="8"/>
      <c r="G210" s="8"/>
      <c r="H210" s="8"/>
      <c r="I210" s="8"/>
    </row>
    <row r="211" spans="2:9" x14ac:dyDescent="0.25">
      <c r="B211" s="6"/>
      <c r="C211" s="6"/>
      <c r="D211" s="6"/>
      <c r="E211" s="6"/>
      <c r="F211" s="8"/>
      <c r="G211" s="8"/>
      <c r="H211" s="8"/>
      <c r="I211" s="8"/>
    </row>
    <row r="212" spans="2:9" x14ac:dyDescent="0.25">
      <c r="B212" s="6"/>
      <c r="C212" s="6"/>
      <c r="D212" s="6"/>
      <c r="E212" s="6"/>
      <c r="F212" s="8"/>
      <c r="G212" s="8"/>
      <c r="H212" s="8"/>
      <c r="I212" s="8"/>
    </row>
    <row r="213" spans="2:9" x14ac:dyDescent="0.25">
      <c r="B213" s="6"/>
      <c r="C213" s="6"/>
      <c r="D213" s="6"/>
      <c r="E213" s="6"/>
      <c r="F213" s="8"/>
      <c r="G213" s="8"/>
      <c r="H213" s="8"/>
      <c r="I213" s="8"/>
    </row>
    <row r="214" spans="2:9" x14ac:dyDescent="0.25">
      <c r="B214" s="6"/>
      <c r="C214" s="6"/>
      <c r="D214" s="6"/>
      <c r="E214" s="6"/>
      <c r="F214" s="8"/>
      <c r="G214" s="8"/>
      <c r="H214" s="8"/>
      <c r="I214" s="8"/>
    </row>
    <row r="215" spans="2:9" x14ac:dyDescent="0.25">
      <c r="B215" s="6"/>
      <c r="C215" s="6"/>
      <c r="D215" s="6"/>
      <c r="E215" s="6"/>
      <c r="F215" s="8"/>
      <c r="G215" s="8"/>
      <c r="H215" s="8"/>
      <c r="I215" s="8"/>
    </row>
    <row r="216" spans="2:9" x14ac:dyDescent="0.25">
      <c r="B216" s="6"/>
      <c r="C216" s="6"/>
      <c r="D216" s="6"/>
      <c r="E216" s="6"/>
      <c r="F216" s="8"/>
      <c r="G216" s="8"/>
      <c r="H216" s="8"/>
      <c r="I216" s="8"/>
    </row>
    <row r="217" spans="2:9" x14ac:dyDescent="0.25">
      <c r="B217" s="6"/>
      <c r="C217" s="6"/>
      <c r="D217" s="6"/>
      <c r="E217" s="6"/>
      <c r="F217" s="8"/>
      <c r="G217" s="8"/>
      <c r="H217" s="8"/>
      <c r="I217" s="8"/>
    </row>
    <row r="218" spans="2:9" x14ac:dyDescent="0.25">
      <c r="B218" s="6"/>
      <c r="C218" s="6"/>
      <c r="D218" s="6"/>
      <c r="E218" s="6"/>
      <c r="F218" s="8"/>
      <c r="G218" s="8"/>
      <c r="H218" s="8"/>
      <c r="I218" s="8"/>
    </row>
    <row r="219" spans="2:9" x14ac:dyDescent="0.25">
      <c r="B219" s="6"/>
      <c r="C219" s="6"/>
      <c r="D219" s="6"/>
      <c r="E219" s="6"/>
      <c r="F219" s="8"/>
      <c r="G219" s="8"/>
      <c r="H219" s="8"/>
      <c r="I219" s="8"/>
    </row>
    <row r="220" spans="2:9" x14ac:dyDescent="0.25">
      <c r="B220" s="6"/>
      <c r="C220" s="6"/>
      <c r="D220" s="6"/>
      <c r="E220" s="6"/>
      <c r="F220" s="8"/>
      <c r="G220" s="8"/>
      <c r="H220" s="8"/>
      <c r="I220" s="8"/>
    </row>
    <row r="221" spans="2:9" x14ac:dyDescent="0.25">
      <c r="B221" s="6"/>
      <c r="C221" s="6"/>
      <c r="D221" s="6"/>
      <c r="E221" s="6"/>
      <c r="F221" s="8"/>
      <c r="G221" s="8"/>
      <c r="H221" s="8"/>
      <c r="I221" s="8"/>
    </row>
    <row r="222" spans="2:9" x14ac:dyDescent="0.25">
      <c r="B222" s="6"/>
      <c r="C222" s="6"/>
      <c r="D222" s="6"/>
      <c r="E222" s="6"/>
      <c r="F222" s="8"/>
      <c r="G222" s="8"/>
      <c r="H222" s="8"/>
      <c r="I222" s="8"/>
    </row>
    <row r="223" spans="2:9" x14ac:dyDescent="0.25">
      <c r="B223" s="6"/>
      <c r="C223" s="6"/>
      <c r="D223" s="6"/>
      <c r="E223" s="6"/>
      <c r="F223" s="8"/>
      <c r="G223" s="8"/>
      <c r="H223" s="8"/>
      <c r="I223" s="8"/>
    </row>
  </sheetData>
  <mergeCells count="68">
    <mergeCell ref="H18:I18"/>
    <mergeCell ref="H19:I19"/>
    <mergeCell ref="H20:I20"/>
    <mergeCell ref="H21:I21"/>
    <mergeCell ref="H22:I22"/>
    <mergeCell ref="H5:I5"/>
    <mergeCell ref="H7:I7"/>
    <mergeCell ref="H8:I8"/>
    <mergeCell ref="H9:I9"/>
    <mergeCell ref="H10:I10"/>
    <mergeCell ref="A131:B131"/>
    <mergeCell ref="A125:B125"/>
    <mergeCell ref="A126:B126"/>
    <mergeCell ref="A127:B127"/>
    <mergeCell ref="A128:B128"/>
    <mergeCell ref="A129:B129"/>
    <mergeCell ref="A130:C130"/>
    <mergeCell ref="A124:B124"/>
    <mergeCell ref="A23:C23"/>
    <mergeCell ref="A34:C34"/>
    <mergeCell ref="A42:C42"/>
    <mergeCell ref="A43:C43"/>
    <mergeCell ref="A53:C53"/>
    <mergeCell ref="A62:C62"/>
    <mergeCell ref="A94:C94"/>
    <mergeCell ref="A120:C120"/>
    <mergeCell ref="A121:B121"/>
    <mergeCell ref="A122:B122"/>
    <mergeCell ref="A123:B123"/>
    <mergeCell ref="B21:C21"/>
    <mergeCell ref="D21:E21"/>
    <mergeCell ref="F21:G21"/>
    <mergeCell ref="B22:C22"/>
    <mergeCell ref="D22:E22"/>
    <mergeCell ref="F22:G22"/>
    <mergeCell ref="F18:G18"/>
    <mergeCell ref="B19:C19"/>
    <mergeCell ref="D19:E19"/>
    <mergeCell ref="F19:G19"/>
    <mergeCell ref="B20:C20"/>
    <mergeCell ref="D20:E20"/>
    <mergeCell ref="F20:G20"/>
    <mergeCell ref="D18:E18"/>
    <mergeCell ref="A14:B14"/>
    <mergeCell ref="A15:C15"/>
    <mergeCell ref="A16:C16"/>
    <mergeCell ref="A17:C17"/>
    <mergeCell ref="B18:C18"/>
    <mergeCell ref="B9:C9"/>
    <mergeCell ref="D9:E9"/>
    <mergeCell ref="F9:G9"/>
    <mergeCell ref="B10:C10"/>
    <mergeCell ref="D10:E10"/>
    <mergeCell ref="F10:G10"/>
    <mergeCell ref="B8:C8"/>
    <mergeCell ref="D8:E8"/>
    <mergeCell ref="F8:G8"/>
    <mergeCell ref="A1:C1"/>
    <mergeCell ref="A2:C2"/>
    <mergeCell ref="A3:C3"/>
    <mergeCell ref="A4:C4"/>
    <mergeCell ref="B5:C5"/>
    <mergeCell ref="D5:E5"/>
    <mergeCell ref="F5:G5"/>
    <mergeCell ref="A6:C6"/>
    <mergeCell ref="B7:C7"/>
    <mergeCell ref="D7:E7"/>
    <mergeCell ref="F7:G7"/>
  </mergeCells>
  <pageMargins left="0.511811024" right="0.511811024" top="0.78740157499999996" bottom="0.78740157499999996" header="0.31496062000000002" footer="0.31496062000000002"/>
  <pageSetup paperSize="9" scale="55" orientation="portrait" r:id="rId1"/>
  <rowBreaks count="1" manualBreakCount="1">
    <brk id="62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I223"/>
  <sheetViews>
    <sheetView showGridLines="0" topLeftCell="B49" zoomScaleNormal="100" zoomScaleSheetLayoutView="106" workbookViewId="0">
      <selection activeCell="I131" sqref="I131"/>
    </sheetView>
  </sheetViews>
  <sheetFormatPr defaultRowHeight="12.75" x14ac:dyDescent="0.25"/>
  <cols>
    <col min="1" max="1" width="77.42578125" style="6" customWidth="1"/>
    <col min="2" max="2" width="10.5703125" style="7" bestFit="1" customWidth="1"/>
    <col min="3" max="3" width="17.7109375" style="7" bestFit="1" customWidth="1"/>
    <col min="4" max="4" width="10.5703125" style="7" bestFit="1" customWidth="1"/>
    <col min="5" max="5" width="18.85546875" style="7" customWidth="1"/>
    <col min="6" max="6" width="10.5703125" style="7" bestFit="1" customWidth="1"/>
    <col min="7" max="7" width="18.85546875" style="7" customWidth="1"/>
    <col min="8" max="8" width="10.5703125" style="7" bestFit="1" customWidth="1"/>
    <col min="9" max="9" width="18.85546875" style="7" customWidth="1"/>
    <col min="10" max="16384" width="9.140625" style="6"/>
  </cols>
  <sheetData>
    <row r="1" spans="1:9" s="81" customFormat="1" x14ac:dyDescent="0.25">
      <c r="A1" s="232" t="str">
        <f>[1]Diurno!$A$1:$C$1</f>
        <v>Posto de Bombeiro Civil Diurno</v>
      </c>
      <c r="B1" s="232"/>
      <c r="C1" s="232"/>
      <c r="D1" s="94"/>
      <c r="E1" s="93"/>
      <c r="F1" s="94"/>
      <c r="G1" s="93"/>
      <c r="H1" s="94"/>
      <c r="I1" s="93"/>
    </row>
    <row r="2" spans="1:9" s="81" customFormat="1" x14ac:dyDescent="0.25">
      <c r="A2" s="232"/>
      <c r="B2" s="232"/>
      <c r="C2" s="232"/>
      <c r="D2" s="92"/>
      <c r="E2" s="82"/>
      <c r="F2" s="92"/>
      <c r="G2" s="82"/>
      <c r="H2" s="92"/>
      <c r="I2" s="82"/>
    </row>
    <row r="3" spans="1:9" s="81" customFormat="1" ht="15.75" customHeight="1" x14ac:dyDescent="0.25">
      <c r="A3" s="233" t="s">
        <v>148</v>
      </c>
      <c r="B3" s="234"/>
      <c r="C3" s="235"/>
      <c r="D3" s="92"/>
      <c r="E3" s="82"/>
      <c r="F3" s="92"/>
      <c r="G3" s="82"/>
      <c r="H3" s="92"/>
      <c r="I3" s="82"/>
    </row>
    <row r="4" spans="1:9" s="81" customFormat="1" ht="15.75" customHeight="1" x14ac:dyDescent="0.25">
      <c r="A4" s="233" t="s">
        <v>147</v>
      </c>
      <c r="B4" s="234"/>
      <c r="C4" s="235"/>
      <c r="D4" s="92"/>
      <c r="E4" s="82"/>
      <c r="F4" s="92"/>
      <c r="G4" s="82"/>
      <c r="H4" s="92"/>
      <c r="I4" s="82"/>
    </row>
    <row r="5" spans="1:9" s="81" customFormat="1" ht="30.75" customHeight="1" x14ac:dyDescent="0.25">
      <c r="A5" s="91"/>
      <c r="B5" s="236" t="s">
        <v>146</v>
      </c>
      <c r="C5" s="237"/>
      <c r="D5" s="236" t="s">
        <v>145</v>
      </c>
      <c r="E5" s="237"/>
      <c r="F5" s="238" t="s">
        <v>282</v>
      </c>
      <c r="G5" s="239"/>
      <c r="H5" s="238" t="s">
        <v>309</v>
      </c>
      <c r="I5" s="239"/>
    </row>
    <row r="6" spans="1:9" s="81" customFormat="1" ht="20.25" customHeight="1" x14ac:dyDescent="0.25">
      <c r="A6" s="240" t="s">
        <v>144</v>
      </c>
      <c r="B6" s="240"/>
      <c r="C6" s="240"/>
      <c r="D6" s="92"/>
      <c r="E6" s="82"/>
      <c r="F6" s="92"/>
      <c r="G6" s="82"/>
      <c r="H6" s="92"/>
      <c r="I6" s="82"/>
    </row>
    <row r="7" spans="1:9" s="81" customFormat="1" ht="15.75" customHeight="1" x14ac:dyDescent="0.25">
      <c r="A7" s="91" t="s">
        <v>143</v>
      </c>
      <c r="B7" s="241"/>
      <c r="C7" s="241"/>
      <c r="D7" s="241"/>
      <c r="E7" s="241"/>
      <c r="F7" s="241"/>
      <c r="G7" s="241"/>
      <c r="H7" s="241"/>
      <c r="I7" s="241"/>
    </row>
    <row r="8" spans="1:9" s="81" customFormat="1" ht="15.75" customHeight="1" x14ac:dyDescent="0.25">
      <c r="A8" s="91" t="s">
        <v>142</v>
      </c>
      <c r="B8" s="231" t="s">
        <v>141</v>
      </c>
      <c r="C8" s="231"/>
      <c r="D8" s="231" t="s">
        <v>141</v>
      </c>
      <c r="E8" s="231"/>
      <c r="F8" s="231" t="s">
        <v>141</v>
      </c>
      <c r="G8" s="231"/>
      <c r="H8" s="231" t="s">
        <v>141</v>
      </c>
      <c r="I8" s="231"/>
    </row>
    <row r="9" spans="1:9" s="81" customFormat="1" ht="20.100000000000001" customHeight="1" x14ac:dyDescent="0.25">
      <c r="A9" s="91" t="s">
        <v>140</v>
      </c>
      <c r="B9" s="242" t="s">
        <v>139</v>
      </c>
      <c r="C9" s="242"/>
      <c r="D9" s="242" t="s">
        <v>139</v>
      </c>
      <c r="E9" s="242"/>
      <c r="F9" s="242" t="s">
        <v>139</v>
      </c>
      <c r="G9" s="242"/>
      <c r="H9" s="242" t="s">
        <v>139</v>
      </c>
      <c r="I9" s="242"/>
    </row>
    <row r="10" spans="1:9" s="81" customFormat="1" ht="15.75" customHeight="1" x14ac:dyDescent="0.25">
      <c r="A10" s="91" t="s">
        <v>138</v>
      </c>
      <c r="B10" s="242" t="s">
        <v>137</v>
      </c>
      <c r="C10" s="242"/>
      <c r="D10" s="242" t="s">
        <v>137</v>
      </c>
      <c r="E10" s="242"/>
      <c r="F10" s="242" t="s">
        <v>137</v>
      </c>
      <c r="G10" s="242"/>
      <c r="H10" s="242" t="s">
        <v>137</v>
      </c>
      <c r="I10" s="242"/>
    </row>
    <row r="11" spans="1:9" s="81" customFormat="1" ht="21.2" customHeight="1" x14ac:dyDescent="0.25">
      <c r="A11" s="91" t="s">
        <v>136</v>
      </c>
      <c r="B11" s="91"/>
      <c r="C11" s="91"/>
      <c r="D11" s="91"/>
      <c r="E11" s="91"/>
      <c r="F11" s="91"/>
      <c r="G11" s="91"/>
      <c r="H11" s="91"/>
      <c r="I11" s="91"/>
    </row>
    <row r="12" spans="1:9" s="81" customFormat="1" ht="63.75" x14ac:dyDescent="0.25">
      <c r="A12" s="90" t="s">
        <v>135</v>
      </c>
      <c r="B12" s="90" t="s">
        <v>134</v>
      </c>
      <c r="C12" s="90" t="s">
        <v>133</v>
      </c>
      <c r="D12" s="90" t="s">
        <v>134</v>
      </c>
      <c r="E12" s="90" t="s">
        <v>133</v>
      </c>
      <c r="F12" s="90" t="s">
        <v>134</v>
      </c>
      <c r="G12" s="90" t="s">
        <v>133</v>
      </c>
      <c r="H12" s="90" t="s">
        <v>134</v>
      </c>
      <c r="I12" s="90" t="s">
        <v>133</v>
      </c>
    </row>
    <row r="13" spans="1:9" s="81" customFormat="1" x14ac:dyDescent="0.25">
      <c r="A13" s="88" t="str">
        <f>A1</f>
        <v>Posto de Bombeiro Civil Diurno</v>
      </c>
      <c r="B13" s="90" t="s">
        <v>132</v>
      </c>
      <c r="C13" s="86">
        <f>[1]Diurno!$C$13</f>
        <v>1</v>
      </c>
      <c r="D13" s="90" t="s">
        <v>132</v>
      </c>
      <c r="E13" s="86">
        <f>[1]Diurno!$C$13</f>
        <v>1</v>
      </c>
      <c r="F13" s="90" t="s">
        <v>132</v>
      </c>
      <c r="G13" s="86">
        <f>[1]Diurno!$C$13</f>
        <v>1</v>
      </c>
      <c r="H13" s="90" t="s">
        <v>132</v>
      </c>
      <c r="I13" s="86">
        <f>[1]Diurno!$C$13</f>
        <v>1</v>
      </c>
    </row>
    <row r="14" spans="1:9" s="81" customFormat="1" x14ac:dyDescent="0.25">
      <c r="A14" s="240" t="s">
        <v>131</v>
      </c>
      <c r="B14" s="240"/>
      <c r="C14" s="86">
        <f>SUM(C13)</f>
        <v>1</v>
      </c>
      <c r="D14" s="99"/>
      <c r="E14" s="86">
        <f>SUM(E13)</f>
        <v>1</v>
      </c>
      <c r="F14" s="99"/>
      <c r="G14" s="86">
        <f>SUM(G13)</f>
        <v>1</v>
      </c>
      <c r="H14" s="99"/>
      <c r="I14" s="86">
        <f>SUM(I13)</f>
        <v>1</v>
      </c>
    </row>
    <row r="15" spans="1:9" s="81" customFormat="1" x14ac:dyDescent="0.25">
      <c r="A15" s="243"/>
      <c r="B15" s="244"/>
      <c r="C15" s="245"/>
      <c r="D15" s="92"/>
      <c r="E15" s="82"/>
      <c r="F15" s="92"/>
      <c r="G15" s="82"/>
      <c r="H15" s="92"/>
      <c r="I15" s="82"/>
    </row>
    <row r="16" spans="1:9" x14ac:dyDescent="0.25">
      <c r="A16" s="246" t="s">
        <v>130</v>
      </c>
      <c r="B16" s="246"/>
      <c r="C16" s="246"/>
      <c r="D16" s="95"/>
      <c r="E16" s="8"/>
      <c r="F16" s="95"/>
      <c r="G16" s="8"/>
      <c r="H16" s="95"/>
      <c r="I16" s="8"/>
    </row>
    <row r="17" spans="1:9" x14ac:dyDescent="0.25">
      <c r="A17" s="247" t="s">
        <v>129</v>
      </c>
      <c r="B17" s="247"/>
      <c r="C17" s="247"/>
      <c r="D17" s="95"/>
      <c r="E17" s="8"/>
      <c r="F17" s="95"/>
      <c r="G17" s="8"/>
      <c r="H17" s="95"/>
      <c r="I17" s="8"/>
    </row>
    <row r="18" spans="1:9" s="8" customFormat="1" x14ac:dyDescent="0.2">
      <c r="A18" s="100" t="s">
        <v>128</v>
      </c>
      <c r="B18" s="269" t="s">
        <v>127</v>
      </c>
      <c r="C18" s="269"/>
      <c r="D18" s="269" t="s">
        <v>127</v>
      </c>
      <c r="E18" s="269"/>
      <c r="F18" s="269" t="s">
        <v>127</v>
      </c>
      <c r="G18" s="269"/>
      <c r="H18" s="269" t="s">
        <v>127</v>
      </c>
      <c r="I18" s="269"/>
    </row>
    <row r="19" spans="1:9" s="8" customFormat="1" x14ac:dyDescent="0.2">
      <c r="A19" s="100" t="s">
        <v>126</v>
      </c>
      <c r="B19" s="270" t="s">
        <v>125</v>
      </c>
      <c r="C19" s="270"/>
      <c r="D19" s="270" t="s">
        <v>125</v>
      </c>
      <c r="E19" s="270"/>
      <c r="F19" s="270" t="s">
        <v>125</v>
      </c>
      <c r="G19" s="270"/>
      <c r="H19" s="270" t="s">
        <v>125</v>
      </c>
      <c r="I19" s="270"/>
    </row>
    <row r="20" spans="1:9" s="8" customFormat="1" ht="14.25" x14ac:dyDescent="0.2">
      <c r="A20" s="100" t="s">
        <v>124</v>
      </c>
      <c r="B20" s="271">
        <v>3044.5</v>
      </c>
      <c r="C20" s="271"/>
      <c r="D20" s="271">
        <v>3303.28</v>
      </c>
      <c r="E20" s="271"/>
      <c r="F20" s="251">
        <v>3494.54</v>
      </c>
      <c r="G20" s="251"/>
      <c r="H20" s="251">
        <f>Diurno!H20</f>
        <v>3669.27</v>
      </c>
      <c r="I20" s="251"/>
    </row>
    <row r="21" spans="1:9" s="8" customFormat="1" x14ac:dyDescent="0.2">
      <c r="A21" s="100" t="s">
        <v>123</v>
      </c>
      <c r="B21" s="272" t="s">
        <v>122</v>
      </c>
      <c r="C21" s="272"/>
      <c r="D21" s="272" t="s">
        <v>122</v>
      </c>
      <c r="E21" s="272"/>
      <c r="F21" s="272" t="s">
        <v>122</v>
      </c>
      <c r="G21" s="272"/>
      <c r="H21" s="272" t="s">
        <v>122</v>
      </c>
      <c r="I21" s="272"/>
    </row>
    <row r="22" spans="1:9" s="8" customFormat="1" ht="14.25" x14ac:dyDescent="0.2">
      <c r="A22" s="100" t="s">
        <v>121</v>
      </c>
      <c r="B22" s="273">
        <v>44197</v>
      </c>
      <c r="C22" s="273"/>
      <c r="D22" s="273">
        <v>44197</v>
      </c>
      <c r="E22" s="273"/>
      <c r="F22" s="254">
        <v>44927</v>
      </c>
      <c r="G22" s="254"/>
      <c r="H22" s="254">
        <v>44927</v>
      </c>
      <c r="I22" s="254"/>
    </row>
    <row r="23" spans="1:9" s="42" customFormat="1" ht="21" customHeight="1" x14ac:dyDescent="0.25">
      <c r="A23" s="243" t="s">
        <v>120</v>
      </c>
      <c r="B23" s="244"/>
      <c r="C23" s="274"/>
      <c r="D23" s="101"/>
      <c r="E23" s="76"/>
      <c r="F23" s="101"/>
      <c r="G23" s="76"/>
      <c r="H23" s="101"/>
      <c r="I23" s="76"/>
    </row>
    <row r="24" spans="1:9" x14ac:dyDescent="0.25">
      <c r="A24" s="26" t="s">
        <v>119</v>
      </c>
      <c r="B24" s="102"/>
      <c r="C24" s="103"/>
      <c r="D24" s="102"/>
      <c r="E24" s="103"/>
      <c r="F24" s="102"/>
      <c r="G24" s="103"/>
      <c r="H24" s="102"/>
      <c r="I24" s="103"/>
    </row>
    <row r="25" spans="1:9" x14ac:dyDescent="0.25">
      <c r="A25" s="23" t="s">
        <v>118</v>
      </c>
      <c r="B25" s="104"/>
      <c r="C25" s="12" t="s">
        <v>33</v>
      </c>
      <c r="D25" s="104"/>
      <c r="E25" s="12" t="s">
        <v>33</v>
      </c>
      <c r="F25" s="104"/>
      <c r="G25" s="12" t="s">
        <v>33</v>
      </c>
      <c r="H25" s="104"/>
      <c r="I25" s="12" t="s">
        <v>33</v>
      </c>
    </row>
    <row r="26" spans="1:9" x14ac:dyDescent="0.25">
      <c r="A26" s="31" t="s">
        <v>117</v>
      </c>
      <c r="B26" s="48">
        <v>1</v>
      </c>
      <c r="C26" s="105">
        <f>B20</f>
        <v>3044.5</v>
      </c>
      <c r="D26" s="48">
        <v>1</v>
      </c>
      <c r="E26" s="105">
        <f>D20</f>
        <v>3303.28</v>
      </c>
      <c r="F26" s="48">
        <v>1</v>
      </c>
      <c r="G26" s="105">
        <f>F20</f>
        <v>3494.54</v>
      </c>
      <c r="H26" s="48">
        <v>1</v>
      </c>
      <c r="I26" s="105">
        <f>H20</f>
        <v>3669.27</v>
      </c>
    </row>
    <row r="27" spans="1:9" x14ac:dyDescent="0.25">
      <c r="A27" s="31" t="s">
        <v>116</v>
      </c>
      <c r="B27" s="48">
        <v>0.3</v>
      </c>
      <c r="C27" s="105">
        <f>(C26*30%)</f>
        <v>913.35</v>
      </c>
      <c r="D27" s="48">
        <v>0.3</v>
      </c>
      <c r="E27" s="105">
        <f>(E26*30%)</f>
        <v>990.98400000000004</v>
      </c>
      <c r="F27" s="48">
        <v>0.3</v>
      </c>
      <c r="G27" s="105">
        <f>(G26*30%)</f>
        <v>1048.3619999999999</v>
      </c>
      <c r="H27" s="48">
        <v>0.3</v>
      </c>
      <c r="I27" s="105">
        <f>(I26*30%)</f>
        <v>1100.7809999999999</v>
      </c>
    </row>
    <row r="28" spans="1:9" x14ac:dyDescent="0.25">
      <c r="A28" s="31" t="s">
        <v>115</v>
      </c>
      <c r="B28" s="48"/>
      <c r="C28" s="105"/>
      <c r="D28" s="48"/>
      <c r="E28" s="105"/>
      <c r="F28" s="48"/>
      <c r="G28" s="105"/>
      <c r="H28" s="48"/>
      <c r="I28" s="105"/>
    </row>
    <row r="29" spans="1:9" x14ac:dyDescent="0.25">
      <c r="A29" s="31" t="s">
        <v>114</v>
      </c>
      <c r="B29" s="48"/>
      <c r="C29" s="105"/>
      <c r="D29" s="48"/>
      <c r="E29" s="105"/>
      <c r="F29" s="48"/>
      <c r="G29" s="105"/>
      <c r="H29" s="48"/>
      <c r="I29" s="105"/>
    </row>
    <row r="30" spans="1:9" x14ac:dyDescent="0.25">
      <c r="A30" s="31" t="s">
        <v>113</v>
      </c>
      <c r="B30" s="48"/>
      <c r="C30" s="105"/>
      <c r="D30" s="48"/>
      <c r="E30" s="105"/>
      <c r="F30" s="48"/>
      <c r="G30" s="105"/>
      <c r="H30" s="48"/>
      <c r="I30" s="105"/>
    </row>
    <row r="31" spans="1:9" x14ac:dyDescent="0.25">
      <c r="A31" s="31" t="s">
        <v>112</v>
      </c>
      <c r="B31" s="48"/>
      <c r="C31" s="105">
        <v>0</v>
      </c>
      <c r="D31" s="48"/>
      <c r="E31" s="105">
        <v>0</v>
      </c>
      <c r="F31" s="48"/>
      <c r="G31" s="105">
        <v>0</v>
      </c>
      <c r="H31" s="48"/>
      <c r="I31" s="105">
        <v>0</v>
      </c>
    </row>
    <row r="32" spans="1:9" s="8" customFormat="1" x14ac:dyDescent="0.25">
      <c r="A32" s="31" t="s">
        <v>111</v>
      </c>
      <c r="B32" s="48"/>
      <c r="C32" s="105"/>
      <c r="D32" s="48"/>
      <c r="E32" s="105"/>
      <c r="F32" s="48"/>
      <c r="G32" s="105"/>
      <c r="H32" s="48"/>
      <c r="I32" s="105"/>
    </row>
    <row r="33" spans="1:9" x14ac:dyDescent="0.25">
      <c r="A33" s="23" t="s">
        <v>110</v>
      </c>
      <c r="B33" s="106"/>
      <c r="C33" s="10">
        <f>SUM(C26:C32)</f>
        <v>3957.85</v>
      </c>
      <c r="D33" s="106"/>
      <c r="E33" s="10">
        <f>SUM(E26:E32)</f>
        <v>4294.2640000000001</v>
      </c>
      <c r="F33" s="106"/>
      <c r="G33" s="10">
        <f>SUM(G26:G32)</f>
        <v>4542.902</v>
      </c>
      <c r="H33" s="106"/>
      <c r="I33" s="10">
        <f>SUM(I26:I32)</f>
        <v>4770.0509999999995</v>
      </c>
    </row>
    <row r="34" spans="1:9" s="42" customFormat="1" ht="15.75" customHeight="1" x14ac:dyDescent="0.25">
      <c r="A34" s="243" t="s">
        <v>109</v>
      </c>
      <c r="B34" s="244"/>
      <c r="C34" s="274"/>
      <c r="D34" s="101"/>
      <c r="E34" s="76"/>
      <c r="F34" s="101"/>
      <c r="G34" s="76"/>
      <c r="H34" s="101"/>
      <c r="I34" s="76"/>
    </row>
    <row r="35" spans="1:9" x14ac:dyDescent="0.25">
      <c r="A35" s="26" t="s">
        <v>108</v>
      </c>
      <c r="B35" s="102"/>
      <c r="C35" s="103"/>
      <c r="D35" s="102"/>
      <c r="E35" s="103"/>
      <c r="F35" s="102"/>
      <c r="G35" s="103"/>
      <c r="H35" s="102"/>
      <c r="I35" s="103"/>
    </row>
    <row r="36" spans="1:9" x14ac:dyDescent="0.25">
      <c r="A36" s="41" t="s">
        <v>107</v>
      </c>
      <c r="B36" s="107"/>
      <c r="C36" s="108"/>
      <c r="D36" s="107"/>
      <c r="E36" s="108"/>
      <c r="F36" s="107"/>
      <c r="G36" s="108"/>
      <c r="H36" s="107"/>
      <c r="I36" s="108"/>
    </row>
    <row r="37" spans="1:9" x14ac:dyDescent="0.25">
      <c r="A37" s="23" t="s">
        <v>106</v>
      </c>
      <c r="B37" s="49"/>
      <c r="C37" s="12" t="s">
        <v>68</v>
      </c>
      <c r="D37" s="49"/>
      <c r="E37" s="12" t="s">
        <v>68</v>
      </c>
      <c r="F37" s="49"/>
      <c r="G37" s="12" t="s">
        <v>68</v>
      </c>
      <c r="H37" s="49"/>
      <c r="I37" s="12" t="s">
        <v>68</v>
      </c>
    </row>
    <row r="38" spans="1:9" x14ac:dyDescent="0.25">
      <c r="A38" s="31" t="s">
        <v>105</v>
      </c>
      <c r="B38" s="48">
        <f>'[2]44hs D'!B38</f>
        <v>8.3299999999999999E-2</v>
      </c>
      <c r="C38" s="105">
        <f>B38*$C$33</f>
        <v>329.68890499999998</v>
      </c>
      <c r="D38" s="48">
        <f>'[2]44hs D'!D38</f>
        <v>0</v>
      </c>
      <c r="E38" s="105">
        <f>B38*E33</f>
        <v>357.71219120000001</v>
      </c>
      <c r="F38" s="48">
        <f>'[2]44hs D'!F38</f>
        <v>0</v>
      </c>
      <c r="G38" s="105">
        <f>B38*$G$33</f>
        <v>378.42373659999998</v>
      </c>
      <c r="H38" s="48">
        <f>'[2]44hs D'!H38</f>
        <v>0</v>
      </c>
      <c r="I38" s="105">
        <f>B$38*$I$33</f>
        <v>397.34524829999998</v>
      </c>
    </row>
    <row r="39" spans="1:9" x14ac:dyDescent="0.25">
      <c r="A39" s="31" t="s">
        <v>104</v>
      </c>
      <c r="B39" s="46">
        <f>'[2]44hs D'!B39</f>
        <v>0.121</v>
      </c>
      <c r="C39" s="105">
        <f>B39*$C$33</f>
        <v>478.89984999999996</v>
      </c>
      <c r="D39" s="46">
        <f>'[2]44hs D'!D39</f>
        <v>0</v>
      </c>
      <c r="E39" s="105">
        <f>B39*E33</f>
        <v>519.60594400000002</v>
      </c>
      <c r="F39" s="46">
        <f>'[2]44hs D'!F39</f>
        <v>0</v>
      </c>
      <c r="G39" s="105">
        <f>B39*$G$33</f>
        <v>549.69114200000001</v>
      </c>
      <c r="H39" s="46">
        <f>'[2]44hs D'!H39</f>
        <v>0</v>
      </c>
      <c r="I39" s="105">
        <f>B$39*$I$33</f>
        <v>577.17617099999995</v>
      </c>
    </row>
    <row r="40" spans="1:9" x14ac:dyDescent="0.25">
      <c r="A40" s="109" t="s">
        <v>22</v>
      </c>
      <c r="B40" s="110">
        <f t="shared" ref="B40:G40" si="0">SUM(B38:B39)</f>
        <v>0.20429999999999998</v>
      </c>
      <c r="C40" s="11">
        <f t="shared" si="0"/>
        <v>808.58875499999999</v>
      </c>
      <c r="D40" s="110">
        <f t="shared" si="0"/>
        <v>0</v>
      </c>
      <c r="E40" s="11">
        <f t="shared" si="0"/>
        <v>877.31813520000003</v>
      </c>
      <c r="F40" s="110">
        <f t="shared" si="0"/>
        <v>0</v>
      </c>
      <c r="G40" s="11">
        <f t="shared" si="0"/>
        <v>928.1148786</v>
      </c>
      <c r="H40" s="110">
        <f t="shared" ref="H40:I40" si="1">SUM(H38:H39)</f>
        <v>0</v>
      </c>
      <c r="I40" s="11">
        <f t="shared" si="1"/>
        <v>974.52141929999993</v>
      </c>
    </row>
    <row r="41" spans="1:9" x14ac:dyDescent="0.25">
      <c r="A41" s="111" t="s">
        <v>53</v>
      </c>
      <c r="B41" s="112">
        <f t="shared" ref="B41:G41" si="2">SUM(B40:B40)</f>
        <v>0.20429999999999998</v>
      </c>
      <c r="C41" s="113">
        <f t="shared" si="2"/>
        <v>808.58875499999999</v>
      </c>
      <c r="D41" s="110">
        <f t="shared" si="2"/>
        <v>0</v>
      </c>
      <c r="E41" s="11">
        <f t="shared" si="2"/>
        <v>877.31813520000003</v>
      </c>
      <c r="F41" s="110">
        <f t="shared" si="2"/>
        <v>0</v>
      </c>
      <c r="G41" s="11">
        <f t="shared" si="2"/>
        <v>928.1148786</v>
      </c>
      <c r="H41" s="110">
        <f t="shared" ref="H41:I41" si="3">SUM(H40:H40)</f>
        <v>0</v>
      </c>
      <c r="I41" s="11">
        <f t="shared" si="3"/>
        <v>974.52141929999993</v>
      </c>
    </row>
    <row r="42" spans="1:9" s="42" customFormat="1" ht="25.5" customHeight="1" x14ac:dyDescent="0.25">
      <c r="A42" s="243" t="s">
        <v>103</v>
      </c>
      <c r="B42" s="244"/>
      <c r="C42" s="274"/>
      <c r="D42" s="101"/>
      <c r="E42" s="76"/>
      <c r="F42" s="101"/>
      <c r="G42" s="76"/>
      <c r="H42" s="101"/>
      <c r="I42" s="76"/>
    </row>
    <row r="43" spans="1:9" ht="16.5" customHeight="1" x14ac:dyDescent="0.25">
      <c r="A43" s="259" t="s">
        <v>102</v>
      </c>
      <c r="B43" s="259"/>
      <c r="C43" s="259"/>
      <c r="D43" s="95"/>
      <c r="E43" s="8"/>
      <c r="F43" s="95"/>
      <c r="G43" s="8"/>
      <c r="H43" s="95"/>
      <c r="I43" s="8"/>
    </row>
    <row r="44" spans="1:9" x14ac:dyDescent="0.25">
      <c r="A44" s="31" t="s">
        <v>101</v>
      </c>
      <c r="B44" s="48">
        <f>'[2]44hs D'!B44</f>
        <v>0.2</v>
      </c>
      <c r="C44" s="105">
        <f>B44*$C$41</f>
        <v>161.71775100000002</v>
      </c>
      <c r="D44" s="48">
        <f>'[2]44hs D'!D44</f>
        <v>0</v>
      </c>
      <c r="E44" s="105">
        <f>B44*$E$41</f>
        <v>175.46362704000001</v>
      </c>
      <c r="F44" s="48">
        <f>'[2]44hs D'!F44</f>
        <v>0</v>
      </c>
      <c r="G44" s="105">
        <f>B44*$G$41</f>
        <v>185.62297572</v>
      </c>
      <c r="H44" s="48">
        <f>'[2]44hs D'!H44</f>
        <v>0</v>
      </c>
      <c r="I44" s="105">
        <f>B$44*$I$41</f>
        <v>194.90428385999999</v>
      </c>
    </row>
    <row r="45" spans="1:9" x14ac:dyDescent="0.25">
      <c r="A45" s="31" t="s">
        <v>100</v>
      </c>
      <c r="B45" s="48">
        <f>'[2]44hs D'!B45</f>
        <v>2.5000000000000001E-2</v>
      </c>
      <c r="C45" s="105">
        <f t="shared" ref="C45:C51" si="4">B45*$C$41</f>
        <v>20.214718875000003</v>
      </c>
      <c r="D45" s="48">
        <f>'[2]44hs D'!D45</f>
        <v>0</v>
      </c>
      <c r="E45" s="105">
        <f t="shared" ref="E45:E51" si="5">B45*$E$41</f>
        <v>21.932953380000001</v>
      </c>
      <c r="F45" s="48">
        <f>'[2]44hs D'!F45</f>
        <v>0</v>
      </c>
      <c r="G45" s="105">
        <f t="shared" ref="G45:G51" si="6">B45*$G$41</f>
        <v>23.202871965</v>
      </c>
      <c r="H45" s="48">
        <f>'[2]44hs D'!H45</f>
        <v>0</v>
      </c>
      <c r="I45" s="105">
        <f>B$45*$I$41</f>
        <v>24.363035482499999</v>
      </c>
    </row>
    <row r="46" spans="1:9" x14ac:dyDescent="0.25">
      <c r="A46" s="31" t="s">
        <v>99</v>
      </c>
      <c r="B46" s="48">
        <f>'[2]44hs D'!B46</f>
        <v>1.4999999999999999E-2</v>
      </c>
      <c r="C46" s="105">
        <f t="shared" si="4"/>
        <v>12.128831325</v>
      </c>
      <c r="D46" s="48">
        <f>'[2]44hs D'!D46</f>
        <v>0</v>
      </c>
      <c r="E46" s="105">
        <f t="shared" si="5"/>
        <v>13.159772028000001</v>
      </c>
      <c r="F46" s="48">
        <f>'[2]44hs D'!F46</f>
        <v>0</v>
      </c>
      <c r="G46" s="105">
        <f t="shared" si="6"/>
        <v>13.921723178999999</v>
      </c>
      <c r="H46" s="48">
        <f>'[2]44hs D'!H46</f>
        <v>0</v>
      </c>
      <c r="I46" s="105">
        <f>B$46*$I$41</f>
        <v>14.617821289499998</v>
      </c>
    </row>
    <row r="47" spans="1:9" x14ac:dyDescent="0.25">
      <c r="A47" s="31" t="s">
        <v>98</v>
      </c>
      <c r="B47" s="48">
        <f>'[2]44hs D'!B47</f>
        <v>1.4999999999999999E-2</v>
      </c>
      <c r="C47" s="105">
        <f t="shared" si="4"/>
        <v>12.128831325</v>
      </c>
      <c r="D47" s="48">
        <f>'[2]44hs D'!D47</f>
        <v>0</v>
      </c>
      <c r="E47" s="105">
        <f t="shared" si="5"/>
        <v>13.159772028000001</v>
      </c>
      <c r="F47" s="48">
        <f>'[2]44hs D'!F47</f>
        <v>0</v>
      </c>
      <c r="G47" s="105">
        <f t="shared" si="6"/>
        <v>13.921723178999999</v>
      </c>
      <c r="H47" s="48">
        <f>'[2]44hs D'!H47</f>
        <v>0</v>
      </c>
      <c r="I47" s="105">
        <f>B$47*$I$41</f>
        <v>14.617821289499998</v>
      </c>
    </row>
    <row r="48" spans="1:9" x14ac:dyDescent="0.25">
      <c r="A48" s="31" t="s">
        <v>97</v>
      </c>
      <c r="B48" s="48">
        <f>'[2]44hs D'!B48</f>
        <v>0.01</v>
      </c>
      <c r="C48" s="105">
        <f t="shared" si="4"/>
        <v>8.0858875500000007</v>
      </c>
      <c r="D48" s="48">
        <f>'[2]44hs D'!D48</f>
        <v>0</v>
      </c>
      <c r="E48" s="105">
        <f t="shared" si="5"/>
        <v>8.7731813519999999</v>
      </c>
      <c r="F48" s="48">
        <f>'[2]44hs D'!F48</f>
        <v>0</v>
      </c>
      <c r="G48" s="105">
        <f t="shared" si="6"/>
        <v>9.281148786000001</v>
      </c>
      <c r="H48" s="48">
        <f>'[2]44hs D'!H48</f>
        <v>0</v>
      </c>
      <c r="I48" s="105">
        <f>B$48*$I$41</f>
        <v>9.7452141929999989</v>
      </c>
    </row>
    <row r="49" spans="1:9" x14ac:dyDescent="0.25">
      <c r="A49" s="31" t="s">
        <v>96</v>
      </c>
      <c r="B49" s="48">
        <f>'[2]44hs D'!B49</f>
        <v>6.0000000000000001E-3</v>
      </c>
      <c r="C49" s="105">
        <f t="shared" si="4"/>
        <v>4.8515325300000001</v>
      </c>
      <c r="D49" s="48">
        <f>'[2]44hs D'!D49</f>
        <v>0</v>
      </c>
      <c r="E49" s="105">
        <f t="shared" si="5"/>
        <v>5.2639088112000003</v>
      </c>
      <c r="F49" s="48">
        <f>'[2]44hs D'!F49</f>
        <v>0</v>
      </c>
      <c r="G49" s="105">
        <f t="shared" si="6"/>
        <v>5.5686892716000003</v>
      </c>
      <c r="H49" s="48">
        <f>'[2]44hs D'!H49</f>
        <v>0</v>
      </c>
      <c r="I49" s="105">
        <f>B$49*$I$41</f>
        <v>5.8471285157999997</v>
      </c>
    </row>
    <row r="50" spans="1:9" x14ac:dyDescent="0.25">
      <c r="A50" s="31" t="s">
        <v>95</v>
      </c>
      <c r="B50" s="48">
        <f>'[2]44hs D'!B50</f>
        <v>2E-3</v>
      </c>
      <c r="C50" s="105">
        <f t="shared" si="4"/>
        <v>1.6171775100000001</v>
      </c>
      <c r="D50" s="48">
        <f>'[2]44hs D'!D50</f>
        <v>0</v>
      </c>
      <c r="E50" s="105">
        <f t="shared" si="5"/>
        <v>1.7546362704</v>
      </c>
      <c r="F50" s="48">
        <f>'[2]44hs D'!F50</f>
        <v>0</v>
      </c>
      <c r="G50" s="105">
        <f t="shared" si="6"/>
        <v>1.8562297571999999</v>
      </c>
      <c r="H50" s="48">
        <f>'[2]44hs D'!H50</f>
        <v>0</v>
      </c>
      <c r="I50" s="105">
        <f>B$50*$I$41</f>
        <v>1.9490428385999998</v>
      </c>
    </row>
    <row r="51" spans="1:9" x14ac:dyDescent="0.25">
      <c r="A51" s="31" t="s">
        <v>94</v>
      </c>
      <c r="B51" s="48">
        <f>'[2]44hs D'!B51</f>
        <v>0.08</v>
      </c>
      <c r="C51" s="105">
        <f t="shared" si="4"/>
        <v>64.687100400000006</v>
      </c>
      <c r="D51" s="48">
        <f>'[2]44hs D'!D51</f>
        <v>0</v>
      </c>
      <c r="E51" s="105">
        <f t="shared" si="5"/>
        <v>70.185450815999999</v>
      </c>
      <c r="F51" s="48">
        <f>'[2]44hs D'!F51</f>
        <v>0</v>
      </c>
      <c r="G51" s="105">
        <f t="shared" si="6"/>
        <v>74.249190288000008</v>
      </c>
      <c r="H51" s="48">
        <f>'[2]44hs D'!H51</f>
        <v>0</v>
      </c>
      <c r="I51" s="105">
        <f>B$51*$I$41</f>
        <v>77.961713543999991</v>
      </c>
    </row>
    <row r="52" spans="1:9" x14ac:dyDescent="0.25">
      <c r="A52" s="111" t="s">
        <v>53</v>
      </c>
      <c r="B52" s="112">
        <f t="shared" ref="B52:G52" si="7">SUM(B44:B51)</f>
        <v>0.35300000000000004</v>
      </c>
      <c r="C52" s="113">
        <f t="shared" si="7"/>
        <v>285.431830515</v>
      </c>
      <c r="D52" s="110">
        <f t="shared" si="7"/>
        <v>0</v>
      </c>
      <c r="E52" s="11">
        <f t="shared" si="7"/>
        <v>309.69330172560001</v>
      </c>
      <c r="F52" s="110">
        <f t="shared" si="7"/>
        <v>0</v>
      </c>
      <c r="G52" s="11">
        <f t="shared" si="7"/>
        <v>327.62455214579995</v>
      </c>
      <c r="H52" s="110">
        <f t="shared" ref="H52:I52" si="8">SUM(H44:H51)</f>
        <v>0</v>
      </c>
      <c r="I52" s="11">
        <f t="shared" si="8"/>
        <v>344.00606101289998</v>
      </c>
    </row>
    <row r="53" spans="1:9" s="42" customFormat="1" x14ac:dyDescent="0.25">
      <c r="A53" s="243" t="s">
        <v>93</v>
      </c>
      <c r="B53" s="244"/>
      <c r="C53" s="274"/>
      <c r="D53" s="94"/>
      <c r="E53" s="69"/>
      <c r="F53" s="94"/>
      <c r="G53" s="69"/>
      <c r="H53" s="94"/>
      <c r="I53" s="69"/>
    </row>
    <row r="54" spans="1:9" x14ac:dyDescent="0.25">
      <c r="A54" s="41" t="s">
        <v>92</v>
      </c>
      <c r="B54" s="104"/>
      <c r="C54" s="12" t="s">
        <v>33</v>
      </c>
      <c r="D54" s="104"/>
      <c r="E54" s="12" t="s">
        <v>33</v>
      </c>
      <c r="F54" s="104"/>
      <c r="G54" s="12" t="s">
        <v>33</v>
      </c>
      <c r="H54" s="104"/>
      <c r="I54" s="12" t="s">
        <v>33</v>
      </c>
    </row>
    <row r="55" spans="1:9" ht="25.5" x14ac:dyDescent="0.25">
      <c r="A55" s="31" t="s">
        <v>149</v>
      </c>
      <c r="B55" s="114">
        <v>5.5</v>
      </c>
      <c r="C55" s="105">
        <v>0</v>
      </c>
      <c r="D55" s="114">
        <v>5.5</v>
      </c>
      <c r="E55" s="105">
        <v>0</v>
      </c>
      <c r="F55" s="114">
        <v>5.5</v>
      </c>
      <c r="G55" s="105">
        <v>0</v>
      </c>
      <c r="H55" s="114">
        <v>5.5</v>
      </c>
      <c r="I55" s="105">
        <v>0</v>
      </c>
    </row>
    <row r="56" spans="1:9" x14ac:dyDescent="0.25">
      <c r="A56" s="31" t="s">
        <v>150</v>
      </c>
      <c r="B56" s="114">
        <v>37.700000000000003</v>
      </c>
      <c r="C56" s="105">
        <v>0</v>
      </c>
      <c r="D56" s="114">
        <v>37.700000000000003</v>
      </c>
      <c r="E56" s="105">
        <v>0</v>
      </c>
      <c r="F56" s="114">
        <v>41.23</v>
      </c>
      <c r="G56" s="105">
        <v>0</v>
      </c>
      <c r="H56" s="114">
        <f>Diurno!H56</f>
        <v>45.23</v>
      </c>
      <c r="I56" s="105">
        <v>0</v>
      </c>
    </row>
    <row r="57" spans="1:9" x14ac:dyDescent="0.25">
      <c r="A57" s="31" t="s">
        <v>89</v>
      </c>
      <c r="B57" s="114"/>
      <c r="C57" s="105">
        <v>0</v>
      </c>
      <c r="D57" s="114"/>
      <c r="E57" s="105">
        <v>0</v>
      </c>
      <c r="F57" s="114"/>
      <c r="G57" s="105">
        <v>0</v>
      </c>
      <c r="H57" s="114"/>
      <c r="I57" s="105">
        <v>0</v>
      </c>
    </row>
    <row r="58" spans="1:9" x14ac:dyDescent="0.25">
      <c r="A58" s="31" t="s">
        <v>88</v>
      </c>
      <c r="B58" s="114"/>
      <c r="C58" s="105">
        <v>0</v>
      </c>
      <c r="D58" s="114"/>
      <c r="E58" s="105">
        <v>0</v>
      </c>
      <c r="F58" s="114"/>
      <c r="G58" s="105">
        <v>0</v>
      </c>
      <c r="H58" s="114"/>
      <c r="I58" s="105">
        <v>0</v>
      </c>
    </row>
    <row r="59" spans="1:9" x14ac:dyDescent="0.25">
      <c r="A59" s="31" t="s">
        <v>87</v>
      </c>
      <c r="B59" s="114"/>
      <c r="C59" s="105">
        <v>0</v>
      </c>
      <c r="D59" s="114"/>
      <c r="E59" s="105">
        <v>0</v>
      </c>
      <c r="F59" s="114"/>
      <c r="G59" s="105">
        <v>0</v>
      </c>
      <c r="H59" s="114"/>
      <c r="I59" s="105">
        <v>0</v>
      </c>
    </row>
    <row r="60" spans="1:9" x14ac:dyDescent="0.25">
      <c r="A60" s="31" t="s">
        <v>86</v>
      </c>
      <c r="B60" s="114"/>
      <c r="C60" s="105">
        <v>0</v>
      </c>
      <c r="D60" s="114"/>
      <c r="E60" s="105">
        <v>0</v>
      </c>
      <c r="F60" s="114"/>
      <c r="G60" s="105">
        <v>0</v>
      </c>
      <c r="H60" s="114"/>
      <c r="I60" s="105">
        <v>0</v>
      </c>
    </row>
    <row r="61" spans="1:9" x14ac:dyDescent="0.25">
      <c r="A61" s="115" t="s">
        <v>53</v>
      </c>
      <c r="B61" s="116"/>
      <c r="C61" s="117">
        <f>SUM(C55:C60)</f>
        <v>0</v>
      </c>
      <c r="D61" s="106"/>
      <c r="E61" s="10">
        <v>0</v>
      </c>
      <c r="F61" s="106"/>
      <c r="G61" s="10">
        <f>SUM(G55:G60)</f>
        <v>0</v>
      </c>
      <c r="H61" s="106"/>
      <c r="I61" s="10">
        <f>SUM(I55:I60)</f>
        <v>0</v>
      </c>
    </row>
    <row r="62" spans="1:9" s="58" customFormat="1" ht="26.25" customHeight="1" x14ac:dyDescent="0.25">
      <c r="A62" s="243" t="s">
        <v>85</v>
      </c>
      <c r="B62" s="244"/>
      <c r="C62" s="274"/>
      <c r="D62" s="101"/>
      <c r="E62" s="76"/>
      <c r="F62" s="101"/>
      <c r="G62" s="76"/>
      <c r="H62" s="101"/>
      <c r="I62" s="76"/>
    </row>
    <row r="63" spans="1:9" x14ac:dyDescent="0.25">
      <c r="A63" s="41" t="s">
        <v>84</v>
      </c>
      <c r="B63" s="107"/>
      <c r="C63" s="108"/>
      <c r="D63" s="107"/>
      <c r="E63" s="108"/>
      <c r="F63" s="107"/>
      <c r="G63" s="108"/>
      <c r="H63" s="107"/>
      <c r="I63" s="108"/>
    </row>
    <row r="64" spans="1:9" x14ac:dyDescent="0.25">
      <c r="A64" s="38" t="s">
        <v>83</v>
      </c>
      <c r="B64" s="38"/>
      <c r="C64" s="12" t="s">
        <v>68</v>
      </c>
      <c r="D64" s="38"/>
      <c r="E64" s="12" t="s">
        <v>68</v>
      </c>
      <c r="F64" s="38"/>
      <c r="G64" s="12" t="s">
        <v>68</v>
      </c>
      <c r="H64" s="38"/>
      <c r="I64" s="12" t="s">
        <v>68</v>
      </c>
    </row>
    <row r="65" spans="1:9" x14ac:dyDescent="0.25">
      <c r="A65" s="118" t="s">
        <v>82</v>
      </c>
      <c r="B65" s="119">
        <f>B40</f>
        <v>0.20429999999999998</v>
      </c>
      <c r="C65" s="105">
        <f>C41</f>
        <v>808.58875499999999</v>
      </c>
      <c r="D65" s="119">
        <f>D40</f>
        <v>0</v>
      </c>
      <c r="E65" s="105">
        <f>E41</f>
        <v>877.31813520000003</v>
      </c>
      <c r="F65" s="119">
        <f>F40</f>
        <v>0</v>
      </c>
      <c r="G65" s="105">
        <f>G41</f>
        <v>928.1148786</v>
      </c>
      <c r="H65" s="119">
        <f>H40</f>
        <v>0</v>
      </c>
      <c r="I65" s="105">
        <f>I41</f>
        <v>974.52141929999993</v>
      </c>
    </row>
    <row r="66" spans="1:9" s="33" customFormat="1" x14ac:dyDescent="0.25">
      <c r="A66" s="118" t="s">
        <v>81</v>
      </c>
      <c r="B66" s="119">
        <f t="shared" ref="B66:G66" si="9">B52</f>
        <v>0.35300000000000004</v>
      </c>
      <c r="C66" s="105">
        <f t="shared" si="9"/>
        <v>285.431830515</v>
      </c>
      <c r="D66" s="119">
        <f t="shared" si="9"/>
        <v>0</v>
      </c>
      <c r="E66" s="105">
        <f t="shared" si="9"/>
        <v>309.69330172560001</v>
      </c>
      <c r="F66" s="119">
        <f t="shared" si="9"/>
        <v>0</v>
      </c>
      <c r="G66" s="105">
        <f t="shared" si="9"/>
        <v>327.62455214579995</v>
      </c>
      <c r="H66" s="119">
        <f t="shared" ref="H66:I66" si="10">H52</f>
        <v>0</v>
      </c>
      <c r="I66" s="105">
        <f t="shared" si="10"/>
        <v>344.00606101289998</v>
      </c>
    </row>
    <row r="67" spans="1:9" x14ac:dyDescent="0.25">
      <c r="A67" s="118" t="s">
        <v>80</v>
      </c>
      <c r="B67" s="119"/>
      <c r="C67" s="105">
        <f>C61</f>
        <v>0</v>
      </c>
      <c r="D67" s="119"/>
      <c r="E67" s="105">
        <f>E61</f>
        <v>0</v>
      </c>
      <c r="F67" s="119"/>
      <c r="G67" s="105">
        <f>G61</f>
        <v>0</v>
      </c>
      <c r="H67" s="119"/>
      <c r="I67" s="105">
        <f>I61</f>
        <v>0</v>
      </c>
    </row>
    <row r="68" spans="1:9" x14ac:dyDescent="0.25">
      <c r="A68" s="16" t="s">
        <v>53</v>
      </c>
      <c r="B68" s="15">
        <f t="shared" ref="B68:G68" si="11">SUM(B65:B67)</f>
        <v>0.55730000000000002</v>
      </c>
      <c r="C68" s="10">
        <f t="shared" si="11"/>
        <v>1094.020585515</v>
      </c>
      <c r="D68" s="15">
        <f t="shared" si="11"/>
        <v>0</v>
      </c>
      <c r="E68" s="10">
        <f t="shared" si="11"/>
        <v>1187.0114369256</v>
      </c>
      <c r="F68" s="15">
        <f t="shared" si="11"/>
        <v>0</v>
      </c>
      <c r="G68" s="10">
        <f t="shared" si="11"/>
        <v>1255.7394307457998</v>
      </c>
      <c r="H68" s="15">
        <f t="shared" ref="H68:I68" si="12">SUM(H65:H67)</f>
        <v>0</v>
      </c>
      <c r="I68" s="10">
        <f t="shared" si="12"/>
        <v>1318.5274803129</v>
      </c>
    </row>
    <row r="69" spans="1:9" s="8" customFormat="1" ht="9.75" customHeight="1" x14ac:dyDescent="0.25">
      <c r="A69" s="38"/>
      <c r="B69" s="15"/>
      <c r="C69" s="10"/>
      <c r="D69" s="15"/>
      <c r="E69" s="10"/>
      <c r="F69" s="15"/>
      <c r="G69" s="10"/>
      <c r="H69" s="15"/>
      <c r="I69" s="10"/>
    </row>
    <row r="70" spans="1:9" s="33" customFormat="1" x14ac:dyDescent="0.25">
      <c r="A70" s="26" t="s">
        <v>79</v>
      </c>
      <c r="B70" s="102"/>
      <c r="C70" s="103"/>
      <c r="D70" s="102"/>
      <c r="E70" s="103"/>
      <c r="F70" s="102"/>
      <c r="G70" s="103"/>
      <c r="H70" s="102"/>
      <c r="I70" s="103"/>
    </row>
    <row r="71" spans="1:9" x14ac:dyDescent="0.25">
      <c r="A71" s="23" t="s">
        <v>78</v>
      </c>
      <c r="B71" s="49"/>
      <c r="C71" s="12" t="s">
        <v>68</v>
      </c>
      <c r="D71" s="49"/>
      <c r="E71" s="12" t="s">
        <v>68</v>
      </c>
      <c r="F71" s="49"/>
      <c r="G71" s="12" t="s">
        <v>68</v>
      </c>
      <c r="H71" s="49"/>
      <c r="I71" s="12" t="s">
        <v>68</v>
      </c>
    </row>
    <row r="72" spans="1:9" x14ac:dyDescent="0.25">
      <c r="A72" s="31" t="s">
        <v>77</v>
      </c>
      <c r="B72" s="120">
        <f>'[2]44hs D'!B73</f>
        <v>8.3333333333333328E-4</v>
      </c>
      <c r="C72" s="105">
        <f t="shared" ref="C72:C77" si="13">B72*$C$33</f>
        <v>3.2982083333333332</v>
      </c>
      <c r="D72" s="120">
        <f>'[2]44hs D'!D73</f>
        <v>0</v>
      </c>
      <c r="E72" s="105">
        <f t="shared" ref="E72:E77" si="14">B72*$E$33</f>
        <v>3.5785533333333333</v>
      </c>
      <c r="F72" s="120">
        <f>'[2]44hs D'!F73</f>
        <v>0</v>
      </c>
      <c r="G72" s="105">
        <f t="shared" ref="G72:G77" si="15">B72*$G$33</f>
        <v>3.7857516666666666</v>
      </c>
      <c r="H72" s="120">
        <f>'[2]44hs D'!H73</f>
        <v>0</v>
      </c>
      <c r="I72" s="105">
        <f>B$72*$I$33</f>
        <v>3.9750424999999994</v>
      </c>
    </row>
    <row r="73" spans="1:9" x14ac:dyDescent="0.25">
      <c r="A73" s="121" t="s">
        <v>76</v>
      </c>
      <c r="B73" s="122">
        <f>'[2]44hs D'!B74</f>
        <v>6.666666666666667E-5</v>
      </c>
      <c r="C73" s="105">
        <f t="shared" si="13"/>
        <v>0.26385666666666668</v>
      </c>
      <c r="D73" s="122">
        <f>'[2]44hs D'!D74</f>
        <v>0</v>
      </c>
      <c r="E73" s="105">
        <f t="shared" si="14"/>
        <v>0.28628426666666668</v>
      </c>
      <c r="F73" s="122">
        <f>'[2]44hs D'!F74</f>
        <v>0</v>
      </c>
      <c r="G73" s="105">
        <f t="shared" si="15"/>
        <v>0.30286013333333334</v>
      </c>
      <c r="H73" s="122">
        <f>'[2]44hs D'!H74</f>
        <v>0</v>
      </c>
      <c r="I73" s="105">
        <f>B$73*$I$33</f>
        <v>0.31800339999999999</v>
      </c>
    </row>
    <row r="74" spans="1:9" s="56" customFormat="1" x14ac:dyDescent="0.25">
      <c r="A74" s="121" t="s">
        <v>75</v>
      </c>
      <c r="B74" s="120">
        <f>'[2]44hs D'!B75</f>
        <v>1.6000000000000003E-3</v>
      </c>
      <c r="C74" s="105">
        <f t="shared" si="13"/>
        <v>6.3325600000000009</v>
      </c>
      <c r="D74" s="120">
        <f>'[2]44hs D'!D75</f>
        <v>0</v>
      </c>
      <c r="E74" s="105">
        <f t="shared" si="14"/>
        <v>6.8708224000000016</v>
      </c>
      <c r="F74" s="120">
        <f>'[2]44hs D'!F75</f>
        <v>0</v>
      </c>
      <c r="G74" s="105">
        <f t="shared" si="15"/>
        <v>7.2686432000000014</v>
      </c>
      <c r="H74" s="120">
        <f>'[2]44hs D'!H75</f>
        <v>0</v>
      </c>
      <c r="I74" s="105">
        <f>B$74*$I$33</f>
        <v>7.6320816000000002</v>
      </c>
    </row>
    <row r="75" spans="1:9" s="8" customFormat="1" x14ac:dyDescent="0.25">
      <c r="A75" s="31" t="s">
        <v>74</v>
      </c>
      <c r="B75" s="120">
        <f>'[2]44hs D'!B76</f>
        <v>3.8888888888888892E-4</v>
      </c>
      <c r="C75" s="105">
        <f t="shared" si="13"/>
        <v>1.539163888888889</v>
      </c>
      <c r="D75" s="120">
        <f>'[2]44hs D'!D76</f>
        <v>0</v>
      </c>
      <c r="E75" s="105">
        <f t="shared" si="14"/>
        <v>1.6699915555555558</v>
      </c>
      <c r="F75" s="120">
        <f>'[2]44hs D'!F76</f>
        <v>0</v>
      </c>
      <c r="G75" s="105">
        <f t="shared" si="15"/>
        <v>1.7666841111111113</v>
      </c>
      <c r="H75" s="120">
        <f>'[2]44hs D'!H76</f>
        <v>0</v>
      </c>
      <c r="I75" s="105">
        <f>B$75*$I$33</f>
        <v>1.8550198333333332</v>
      </c>
    </row>
    <row r="76" spans="1:9" x14ac:dyDescent="0.25">
      <c r="A76" s="121" t="s">
        <v>73</v>
      </c>
      <c r="B76" s="120">
        <f>'[2]44hs D'!B77</f>
        <v>1.372777777777778E-4</v>
      </c>
      <c r="C76" s="105">
        <f t="shared" si="13"/>
        <v>0.54332485277777787</v>
      </c>
      <c r="D76" s="120">
        <f>'[2]44hs D'!D77</f>
        <v>0</v>
      </c>
      <c r="E76" s="105">
        <f t="shared" si="14"/>
        <v>0.58950701911111125</v>
      </c>
      <c r="F76" s="120">
        <f>'[2]44hs D'!F77</f>
        <v>0</v>
      </c>
      <c r="G76" s="105">
        <f t="shared" si="15"/>
        <v>0.6236394912222224</v>
      </c>
      <c r="H76" s="120">
        <f>'[2]44hs D'!H77</f>
        <v>0</v>
      </c>
      <c r="I76" s="105">
        <f>B$76*$I$33</f>
        <v>0.65482200116666678</v>
      </c>
    </row>
    <row r="77" spans="1:9" x14ac:dyDescent="0.25">
      <c r="A77" s="121" t="s">
        <v>72</v>
      </c>
      <c r="B77" s="120">
        <f>'[2]44hs D'!B78</f>
        <v>3.2750666666666657E-2</v>
      </c>
      <c r="C77" s="105">
        <f t="shared" si="13"/>
        <v>129.62222606666663</v>
      </c>
      <c r="D77" s="120">
        <f>'[2]44hs D'!D78</f>
        <v>0</v>
      </c>
      <c r="E77" s="105">
        <f t="shared" si="14"/>
        <v>140.64000884266662</v>
      </c>
      <c r="F77" s="120">
        <f>'[2]44hs D'!F78</f>
        <v>0</v>
      </c>
      <c r="G77" s="105">
        <f t="shared" si="15"/>
        <v>148.7830691013333</v>
      </c>
      <c r="H77" s="120">
        <f>'[2]44hs D'!H78</f>
        <v>0</v>
      </c>
      <c r="I77" s="105">
        <f>B$77*$I$33</f>
        <v>156.22235028399993</v>
      </c>
    </row>
    <row r="78" spans="1:9" x14ac:dyDescent="0.25">
      <c r="A78" s="16" t="s">
        <v>71</v>
      </c>
      <c r="B78" s="15">
        <f t="shared" ref="B78:G78" si="16">SUM(B72:B77)</f>
        <v>3.5776833333333327E-2</v>
      </c>
      <c r="C78" s="10">
        <f t="shared" si="16"/>
        <v>141.5993398083333</v>
      </c>
      <c r="D78" s="15">
        <f t="shared" si="16"/>
        <v>0</v>
      </c>
      <c r="E78" s="10">
        <f t="shared" si="16"/>
        <v>153.63516741733329</v>
      </c>
      <c r="F78" s="15">
        <f t="shared" si="16"/>
        <v>0</v>
      </c>
      <c r="G78" s="10">
        <f t="shared" si="16"/>
        <v>162.53064770366663</v>
      </c>
      <c r="H78" s="15">
        <f t="shared" ref="H78:I78" si="17">SUM(H72:H77)</f>
        <v>0</v>
      </c>
      <c r="I78" s="10">
        <f t="shared" si="17"/>
        <v>170.65731961849994</v>
      </c>
    </row>
    <row r="79" spans="1:9" ht="6" customHeight="1" x14ac:dyDescent="0.25">
      <c r="A79" s="14"/>
      <c r="B79" s="46"/>
      <c r="C79" s="11"/>
      <c r="D79" s="46"/>
      <c r="E79" s="11"/>
      <c r="F79" s="46"/>
      <c r="G79" s="11"/>
      <c r="H79" s="46"/>
      <c r="I79" s="11"/>
    </row>
    <row r="80" spans="1:9" s="33" customFormat="1" x14ac:dyDescent="0.25">
      <c r="A80" s="26" t="s">
        <v>70</v>
      </c>
      <c r="B80" s="102"/>
      <c r="C80" s="103"/>
      <c r="D80" s="102"/>
      <c r="E80" s="103"/>
      <c r="F80" s="102"/>
      <c r="G80" s="103"/>
      <c r="H80" s="102"/>
      <c r="I80" s="103"/>
    </row>
    <row r="81" spans="1:9" x14ac:dyDescent="0.25">
      <c r="A81" s="23" t="s">
        <v>69</v>
      </c>
      <c r="B81" s="49"/>
      <c r="C81" s="12" t="s">
        <v>68</v>
      </c>
      <c r="D81" s="49"/>
      <c r="E81" s="12" t="s">
        <v>68</v>
      </c>
      <c r="F81" s="49"/>
      <c r="G81" s="12" t="s">
        <v>68</v>
      </c>
      <c r="H81" s="49"/>
      <c r="I81" s="12" t="s">
        <v>68</v>
      </c>
    </row>
    <row r="82" spans="1:9" x14ac:dyDescent="0.25">
      <c r="A82" s="31" t="s">
        <v>67</v>
      </c>
      <c r="B82" s="48">
        <v>9.2999999999999992E-3</v>
      </c>
      <c r="C82" s="105">
        <f>B82*$C$33</f>
        <v>36.808004999999994</v>
      </c>
      <c r="D82" s="48">
        <v>9.2999999999999992E-3</v>
      </c>
      <c r="E82" s="105">
        <f>B82*$E$33</f>
        <v>39.936655199999997</v>
      </c>
      <c r="F82" s="48">
        <v>9.2999999999999992E-3</v>
      </c>
      <c r="G82" s="105">
        <f>B82*$E$33</f>
        <v>39.936655199999997</v>
      </c>
      <c r="H82" s="48">
        <v>9.2999999999999992E-3</v>
      </c>
      <c r="I82" s="105">
        <f>B$82*$I$33</f>
        <v>44.36147429999999</v>
      </c>
    </row>
    <row r="83" spans="1:9" x14ac:dyDescent="0.25">
      <c r="A83" s="31" t="s">
        <v>66</v>
      </c>
      <c r="B83" s="48">
        <f>'[2]44hs D'!B84</f>
        <v>2.7777777777777778E-4</v>
      </c>
      <c r="C83" s="105">
        <f t="shared" ref="C83:C88" si="18">B83*$C$33</f>
        <v>1.0994027777777777</v>
      </c>
      <c r="D83" s="48">
        <f>'[2]44hs D'!D84</f>
        <v>0</v>
      </c>
      <c r="E83" s="105">
        <f t="shared" ref="E83:E88" si="19">B83*$E$33</f>
        <v>1.1928511111111111</v>
      </c>
      <c r="F83" s="48">
        <f>'[2]44hs D'!F84</f>
        <v>0</v>
      </c>
      <c r="G83" s="105">
        <f t="shared" ref="G83:G88" si="20">B83*$G$33</f>
        <v>1.2619172222222221</v>
      </c>
      <c r="H83" s="48">
        <f>'[2]44hs D'!H84</f>
        <v>0</v>
      </c>
      <c r="I83" s="105">
        <f>B$83*$I$33</f>
        <v>1.3250141666666666</v>
      </c>
    </row>
    <row r="84" spans="1:9" x14ac:dyDescent="0.25">
      <c r="A84" s="31" t="s">
        <v>65</v>
      </c>
      <c r="B84" s="48">
        <f>'[2]44hs D'!B85</f>
        <v>2.0833333333333332E-4</v>
      </c>
      <c r="C84" s="105">
        <f t="shared" si="18"/>
        <v>0.8245520833333333</v>
      </c>
      <c r="D84" s="48">
        <f>'[2]44hs D'!D85</f>
        <v>0</v>
      </c>
      <c r="E84" s="105">
        <f t="shared" si="19"/>
        <v>0.89463833333333331</v>
      </c>
      <c r="F84" s="48">
        <f>'[2]44hs D'!F85</f>
        <v>0</v>
      </c>
      <c r="G84" s="105">
        <f t="shared" si="20"/>
        <v>0.94643791666666666</v>
      </c>
      <c r="H84" s="48">
        <f>'[2]44hs D'!H85</f>
        <v>0</v>
      </c>
      <c r="I84" s="105">
        <f>B$84*$I$33</f>
        <v>0.99376062499999984</v>
      </c>
    </row>
    <row r="85" spans="1:9" x14ac:dyDescent="0.25">
      <c r="A85" s="31" t="s">
        <v>64</v>
      </c>
      <c r="B85" s="48">
        <f>'[2]44hs D'!B86</f>
        <v>4.1666666666666664E-4</v>
      </c>
      <c r="C85" s="105">
        <f t="shared" si="18"/>
        <v>1.6491041666666666</v>
      </c>
      <c r="D85" s="48">
        <f>'[2]44hs D'!D86</f>
        <v>0</v>
      </c>
      <c r="E85" s="105">
        <f t="shared" si="19"/>
        <v>1.7892766666666666</v>
      </c>
      <c r="F85" s="48">
        <f>'[2]44hs D'!F86</f>
        <v>0</v>
      </c>
      <c r="G85" s="105">
        <f t="shared" si="20"/>
        <v>1.8928758333333333</v>
      </c>
      <c r="H85" s="48">
        <f>'[2]44hs D'!H86</f>
        <v>0</v>
      </c>
      <c r="I85" s="105">
        <f>B$85*$I$33</f>
        <v>1.9875212499999997</v>
      </c>
    </row>
    <row r="86" spans="1:9" x14ac:dyDescent="0.25">
      <c r="A86" s="31" t="s">
        <v>63</v>
      </c>
      <c r="B86" s="48">
        <f>'[2]44hs D'!B87</f>
        <v>2.0063888888888887E-4</v>
      </c>
      <c r="C86" s="105">
        <f t="shared" si="18"/>
        <v>0.79409862638888884</v>
      </c>
      <c r="D86" s="48">
        <f>'[2]44hs D'!D87</f>
        <v>0</v>
      </c>
      <c r="E86" s="105">
        <f t="shared" si="19"/>
        <v>0.86159635755555553</v>
      </c>
      <c r="F86" s="48">
        <f>'[2]44hs D'!F87</f>
        <v>0</v>
      </c>
      <c r="G86" s="105">
        <f t="shared" si="20"/>
        <v>0.91148280961111106</v>
      </c>
      <c r="H86" s="48">
        <f>'[2]44hs D'!H87</f>
        <v>0</v>
      </c>
      <c r="I86" s="105">
        <f>B$86*$I$33</f>
        <v>0.95705773258333315</v>
      </c>
    </row>
    <row r="87" spans="1:9" ht="15.75" customHeight="1" x14ac:dyDescent="0.25">
      <c r="A87" s="123" t="s">
        <v>62</v>
      </c>
      <c r="B87" s="48">
        <f>'[2]44hs D'!B88</f>
        <v>0</v>
      </c>
      <c r="C87" s="105">
        <f t="shared" si="18"/>
        <v>0</v>
      </c>
      <c r="D87" s="48">
        <f>'[2]44hs D'!D88</f>
        <v>0</v>
      </c>
      <c r="E87" s="105">
        <f t="shared" si="19"/>
        <v>0</v>
      </c>
      <c r="F87" s="48">
        <f>'[2]44hs D'!F88</f>
        <v>0</v>
      </c>
      <c r="G87" s="105">
        <f t="shared" si="20"/>
        <v>0</v>
      </c>
      <c r="H87" s="48">
        <f>'[2]44hs D'!H88</f>
        <v>0</v>
      </c>
      <c r="I87" s="105">
        <f>B$87*$I$33</f>
        <v>0</v>
      </c>
    </row>
    <row r="88" spans="1:9" ht="15" customHeight="1" x14ac:dyDescent="0.25">
      <c r="A88" s="124" t="s">
        <v>22</v>
      </c>
      <c r="B88" s="46">
        <f>SUM(B82:B87)</f>
        <v>1.0403416666666665E-2</v>
      </c>
      <c r="C88" s="105">
        <f t="shared" si="18"/>
        <v>41.175162654166662</v>
      </c>
      <c r="D88" s="46">
        <f>SUM(D82:D87)</f>
        <v>9.2999999999999992E-3</v>
      </c>
      <c r="E88" s="105">
        <f t="shared" si="19"/>
        <v>44.675017668666662</v>
      </c>
      <c r="F88" s="46">
        <f>SUM(F82:F87)</f>
        <v>9.2999999999999992E-3</v>
      </c>
      <c r="G88" s="105">
        <f t="shared" si="20"/>
        <v>47.261702381833324</v>
      </c>
      <c r="H88" s="46">
        <f>SUM(H82:H87)</f>
        <v>9.2999999999999992E-3</v>
      </c>
      <c r="I88" s="105">
        <f>B$88*$I$33</f>
        <v>49.624828074249983</v>
      </c>
    </row>
    <row r="89" spans="1:9" ht="15" customHeight="1" x14ac:dyDescent="0.25">
      <c r="A89" s="16" t="s">
        <v>53</v>
      </c>
      <c r="B89" s="15">
        <f>SUM(B88:B88)</f>
        <v>1.0403416666666665E-2</v>
      </c>
      <c r="C89" s="10">
        <f>C88</f>
        <v>41.175162654166662</v>
      </c>
      <c r="D89" s="15">
        <f>SUM(D88:D88)</f>
        <v>9.2999999999999992E-3</v>
      </c>
      <c r="E89" s="10">
        <f>E88</f>
        <v>44.675017668666662</v>
      </c>
      <c r="F89" s="15">
        <f>SUM(F88:F88)</f>
        <v>9.2999999999999992E-3</v>
      </c>
      <c r="G89" s="10">
        <f>G88</f>
        <v>47.261702381833324</v>
      </c>
      <c r="H89" s="15">
        <f>SUM(H88:H88)</f>
        <v>9.2999999999999992E-3</v>
      </c>
      <c r="I89" s="10">
        <f>I88</f>
        <v>49.624828074249983</v>
      </c>
    </row>
    <row r="90" spans="1:9" x14ac:dyDescent="0.25">
      <c r="A90" s="23" t="s">
        <v>61</v>
      </c>
      <c r="B90" s="49"/>
      <c r="C90" s="12" t="s">
        <v>33</v>
      </c>
      <c r="D90" s="49"/>
      <c r="E90" s="12" t="s">
        <v>33</v>
      </c>
      <c r="F90" s="49"/>
      <c r="G90" s="12" t="s">
        <v>33</v>
      </c>
      <c r="H90" s="49"/>
      <c r="I90" s="12" t="s">
        <v>33</v>
      </c>
    </row>
    <row r="91" spans="1:9" x14ac:dyDescent="0.25">
      <c r="A91" s="31" t="s">
        <v>60</v>
      </c>
      <c r="B91" s="48"/>
      <c r="C91" s="47">
        <f>C33/220*0.5*1*13</f>
        <v>116.93647727272726</v>
      </c>
      <c r="D91" s="48"/>
      <c r="E91" s="47">
        <f>E33/220*0.5*1*13</f>
        <v>126.87598181818183</v>
      </c>
      <c r="F91" s="48"/>
      <c r="G91" s="47">
        <f>G33/220*0.5*1*13</f>
        <v>134.22210454545456</v>
      </c>
      <c r="H91" s="48"/>
      <c r="I91" s="47">
        <f>I33/220*0.5*1*13</f>
        <v>140.93332499999997</v>
      </c>
    </row>
    <row r="92" spans="1:9" ht="0.75" customHeight="1" x14ac:dyDescent="0.25">
      <c r="A92" s="14"/>
      <c r="B92" s="46"/>
      <c r="C92" s="11"/>
      <c r="D92" s="46"/>
      <c r="E92" s="11"/>
      <c r="F92" s="46"/>
      <c r="G92" s="11"/>
      <c r="H92" s="46"/>
      <c r="I92" s="11"/>
    </row>
    <row r="93" spans="1:9" ht="15" customHeight="1" x14ac:dyDescent="0.25">
      <c r="A93" s="16" t="s">
        <v>59</v>
      </c>
      <c r="B93" s="15"/>
      <c r="C93" s="10">
        <f>SUM(C90:C91)</f>
        <v>116.93647727272726</v>
      </c>
      <c r="D93" s="15"/>
      <c r="E93" s="10">
        <f>SUM(E90:E91)</f>
        <v>126.87598181818183</v>
      </c>
      <c r="F93" s="15"/>
      <c r="G93" s="10">
        <f>SUM(G90:G91)</f>
        <v>134.22210454545456</v>
      </c>
      <c r="H93" s="15"/>
      <c r="I93" s="10">
        <f>SUM(I90:I91)</f>
        <v>140.93332499999997</v>
      </c>
    </row>
    <row r="94" spans="1:9" s="42" customFormat="1" ht="33" customHeight="1" x14ac:dyDescent="0.25">
      <c r="A94" s="243" t="s">
        <v>58</v>
      </c>
      <c r="B94" s="244"/>
      <c r="C94" s="274"/>
      <c r="D94" s="94"/>
      <c r="E94" s="69"/>
      <c r="F94" s="94"/>
      <c r="G94" s="69"/>
      <c r="H94" s="94"/>
      <c r="I94" s="69"/>
    </row>
    <row r="95" spans="1:9" x14ac:dyDescent="0.25">
      <c r="A95" s="41" t="s">
        <v>57</v>
      </c>
      <c r="B95" s="107"/>
      <c r="C95" s="108"/>
      <c r="D95" s="107"/>
      <c r="E95" s="108"/>
      <c r="F95" s="107"/>
      <c r="G95" s="108"/>
      <c r="H95" s="107"/>
      <c r="I95" s="108"/>
    </row>
    <row r="96" spans="1:9" x14ac:dyDescent="0.25">
      <c r="A96" s="38" t="s">
        <v>56</v>
      </c>
      <c r="B96" s="38"/>
      <c r="C96" s="12" t="s">
        <v>33</v>
      </c>
      <c r="D96" s="38"/>
      <c r="E96" s="12" t="s">
        <v>33</v>
      </c>
      <c r="F96" s="38"/>
      <c r="G96" s="12" t="s">
        <v>33</v>
      </c>
      <c r="H96" s="38"/>
      <c r="I96" s="12" t="s">
        <v>33</v>
      </c>
    </row>
    <row r="97" spans="1:9" x14ac:dyDescent="0.25">
      <c r="A97" s="118" t="s">
        <v>55</v>
      </c>
      <c r="B97" s="119">
        <f>B89</f>
        <v>1.0403416666666665E-2</v>
      </c>
      <c r="C97" s="105">
        <f>C89</f>
        <v>41.175162654166662</v>
      </c>
      <c r="D97" s="119">
        <f>D89</f>
        <v>9.2999999999999992E-3</v>
      </c>
      <c r="E97" s="105">
        <v>0</v>
      </c>
      <c r="F97" s="119">
        <f>F89</f>
        <v>9.2999999999999992E-3</v>
      </c>
      <c r="G97" s="105">
        <v>0</v>
      </c>
      <c r="H97" s="119">
        <f>H89</f>
        <v>9.2999999999999992E-3</v>
      </c>
      <c r="I97" s="105">
        <v>0</v>
      </c>
    </row>
    <row r="98" spans="1:9" s="33" customFormat="1" x14ac:dyDescent="0.25">
      <c r="A98" s="118" t="s">
        <v>54</v>
      </c>
      <c r="B98" s="119"/>
      <c r="C98" s="125">
        <v>0</v>
      </c>
      <c r="D98" s="119"/>
      <c r="E98" s="125">
        <f>E93</f>
        <v>126.87598181818183</v>
      </c>
      <c r="F98" s="119"/>
      <c r="G98" s="125">
        <f>G89</f>
        <v>47.261702381833324</v>
      </c>
      <c r="H98" s="119"/>
      <c r="I98" s="125">
        <f>I89</f>
        <v>49.624828074249983</v>
      </c>
    </row>
    <row r="99" spans="1:9" x14ac:dyDescent="0.25">
      <c r="A99" s="16" t="s">
        <v>53</v>
      </c>
      <c r="B99" s="15">
        <f t="shared" ref="B99:G99" si="21">SUM(B97:B98)</f>
        <v>1.0403416666666665E-2</v>
      </c>
      <c r="C99" s="10">
        <f t="shared" si="21"/>
        <v>41.175162654166662</v>
      </c>
      <c r="D99" s="15">
        <f t="shared" si="21"/>
        <v>9.2999999999999992E-3</v>
      </c>
      <c r="E99" s="10">
        <f t="shared" si="21"/>
        <v>126.87598181818183</v>
      </c>
      <c r="F99" s="15">
        <f t="shared" si="21"/>
        <v>9.2999999999999992E-3</v>
      </c>
      <c r="G99" s="10">
        <f t="shared" si="21"/>
        <v>47.261702381833324</v>
      </c>
      <c r="H99" s="15">
        <f t="shared" ref="H99:I99" si="22">SUM(H97:H98)</f>
        <v>9.2999999999999992E-3</v>
      </c>
      <c r="I99" s="10">
        <f t="shared" si="22"/>
        <v>49.624828074249983</v>
      </c>
    </row>
    <row r="100" spans="1:9" s="8" customFormat="1" x14ac:dyDescent="0.25">
      <c r="A100" s="38"/>
      <c r="B100" s="15"/>
      <c r="C100" s="10"/>
      <c r="D100" s="15"/>
      <c r="E100" s="10"/>
      <c r="F100" s="15"/>
      <c r="G100" s="10"/>
      <c r="H100" s="15"/>
      <c r="I100" s="10"/>
    </row>
    <row r="101" spans="1:9" s="33" customFormat="1" x14ac:dyDescent="0.25">
      <c r="A101" s="26" t="s">
        <v>52</v>
      </c>
      <c r="B101" s="102"/>
      <c r="C101" s="103"/>
      <c r="D101" s="102"/>
      <c r="E101" s="103"/>
      <c r="F101" s="102"/>
      <c r="G101" s="103"/>
      <c r="H101" s="102"/>
      <c r="I101" s="103"/>
    </row>
    <row r="102" spans="1:9" x14ac:dyDescent="0.25">
      <c r="A102" s="23" t="s">
        <v>51</v>
      </c>
      <c r="B102" s="104"/>
      <c r="C102" s="12" t="s">
        <v>33</v>
      </c>
      <c r="D102" s="104"/>
      <c r="E102" s="12" t="s">
        <v>33</v>
      </c>
      <c r="F102" s="104"/>
      <c r="G102" s="12" t="s">
        <v>33</v>
      </c>
      <c r="H102" s="104"/>
      <c r="I102" s="12" t="s">
        <v>33</v>
      </c>
    </row>
    <row r="103" spans="1:9" x14ac:dyDescent="0.25">
      <c r="A103" s="31" t="s">
        <v>50</v>
      </c>
      <c r="B103" s="114"/>
      <c r="C103" s="105">
        <v>0</v>
      </c>
      <c r="D103" s="114"/>
      <c r="E103" s="105">
        <f>C103</f>
        <v>0</v>
      </c>
      <c r="F103" s="114"/>
      <c r="G103" s="105">
        <f>E103</f>
        <v>0</v>
      </c>
      <c r="H103" s="114"/>
      <c r="I103" s="105">
        <f>G103</f>
        <v>0</v>
      </c>
    </row>
    <row r="104" spans="1:9" x14ac:dyDescent="0.25">
      <c r="A104" s="31" t="s">
        <v>49</v>
      </c>
      <c r="B104" s="114"/>
      <c r="C104" s="105">
        <v>0</v>
      </c>
      <c r="D104" s="114"/>
      <c r="E104" s="105">
        <f>C104</f>
        <v>0</v>
      </c>
      <c r="F104" s="114"/>
      <c r="G104" s="105">
        <f>E104</f>
        <v>0</v>
      </c>
      <c r="H104" s="114"/>
      <c r="I104" s="105">
        <f>G104</f>
        <v>0</v>
      </c>
    </row>
    <row r="105" spans="1:9" x14ac:dyDescent="0.25">
      <c r="A105" s="31" t="s">
        <v>48</v>
      </c>
      <c r="B105" s="114"/>
      <c r="C105" s="105">
        <v>0</v>
      </c>
      <c r="D105" s="114"/>
      <c r="E105" s="105">
        <f>C105</f>
        <v>0</v>
      </c>
      <c r="F105" s="114"/>
      <c r="G105" s="105">
        <f>E105</f>
        <v>0</v>
      </c>
      <c r="H105" s="114"/>
      <c r="I105" s="105">
        <f>G105</f>
        <v>0</v>
      </c>
    </row>
    <row r="106" spans="1:9" x14ac:dyDescent="0.25">
      <c r="A106" s="31" t="s">
        <v>47</v>
      </c>
      <c r="B106" s="114"/>
      <c r="C106" s="105">
        <v>0</v>
      </c>
      <c r="D106" s="114"/>
      <c r="E106" s="105"/>
      <c r="F106" s="114"/>
      <c r="G106" s="105"/>
      <c r="H106" s="114"/>
      <c r="I106" s="105"/>
    </row>
    <row r="107" spans="1:9" x14ac:dyDescent="0.25">
      <c r="A107" s="16" t="s">
        <v>46</v>
      </c>
      <c r="B107" s="15"/>
      <c r="C107" s="10">
        <f>SUM(C103:C106)</f>
        <v>0</v>
      </c>
      <c r="D107" s="15"/>
      <c r="E107" s="10">
        <f>SUM(E103:E106)</f>
        <v>0</v>
      </c>
      <c r="F107" s="15"/>
      <c r="G107" s="10">
        <f>SUM(G103:G106)</f>
        <v>0</v>
      </c>
      <c r="H107" s="15"/>
      <c r="I107" s="10">
        <f>SUM(I103:I106)</f>
        <v>0</v>
      </c>
    </row>
    <row r="108" spans="1:9" x14ac:dyDescent="0.25">
      <c r="A108" s="14"/>
      <c r="B108" s="13"/>
      <c r="C108" s="11"/>
      <c r="D108" s="13"/>
      <c r="E108" s="11"/>
      <c r="F108" s="13"/>
      <c r="G108" s="11"/>
      <c r="H108" s="13"/>
      <c r="I108" s="11"/>
    </row>
    <row r="109" spans="1:9" x14ac:dyDescent="0.25">
      <c r="A109" s="26" t="s">
        <v>45</v>
      </c>
      <c r="B109" s="102"/>
      <c r="C109" s="103"/>
      <c r="D109" s="102"/>
      <c r="E109" s="103"/>
      <c r="F109" s="102"/>
      <c r="G109" s="103"/>
      <c r="H109" s="102"/>
      <c r="I109" s="103"/>
    </row>
    <row r="110" spans="1:9" x14ac:dyDescent="0.25">
      <c r="A110" s="23" t="s">
        <v>44</v>
      </c>
      <c r="B110" s="104"/>
      <c r="C110" s="16" t="s">
        <v>33</v>
      </c>
      <c r="D110" s="104"/>
      <c r="E110" s="16" t="s">
        <v>33</v>
      </c>
      <c r="F110" s="104"/>
      <c r="G110" s="16" t="s">
        <v>33</v>
      </c>
      <c r="H110" s="104"/>
      <c r="I110" s="16" t="s">
        <v>33</v>
      </c>
    </row>
    <row r="111" spans="1:9" x14ac:dyDescent="0.25">
      <c r="A111" s="31" t="s">
        <v>43</v>
      </c>
      <c r="B111" s="48">
        <v>0.01</v>
      </c>
      <c r="C111" s="105">
        <f>C127*B111</f>
        <v>12.767950879774999</v>
      </c>
      <c r="D111" s="48">
        <v>0.01</v>
      </c>
      <c r="E111" s="105">
        <v>13.85</v>
      </c>
      <c r="F111" s="48">
        <v>0.01</v>
      </c>
      <c r="G111" s="105">
        <f>F111*G127</f>
        <v>14.655317808312999</v>
      </c>
      <c r="H111" s="48">
        <v>0.01</v>
      </c>
      <c r="I111" s="105">
        <f>H111*I127</f>
        <v>15.3880962800565</v>
      </c>
    </row>
    <row r="112" spans="1:9" x14ac:dyDescent="0.25">
      <c r="A112" s="31" t="s">
        <v>42</v>
      </c>
      <c r="B112" s="48">
        <v>1.44E-2</v>
      </c>
      <c r="C112" s="105">
        <f>(C127+C111)*B112</f>
        <v>18.569707759544759</v>
      </c>
      <c r="D112" s="48">
        <v>1.44E-2</v>
      </c>
      <c r="E112" s="105">
        <v>20.149999999999999</v>
      </c>
      <c r="F112" s="48">
        <v>1.44E-2</v>
      </c>
      <c r="G112" s="105">
        <f>(G127+G111)*B112</f>
        <v>21.314694220410423</v>
      </c>
      <c r="H112" s="48">
        <v>1.44E-2</v>
      </c>
      <c r="I112" s="105">
        <f>(I127+I111)*H112</f>
        <v>22.380447229714171</v>
      </c>
    </row>
    <row r="113" spans="1:9" x14ac:dyDescent="0.25">
      <c r="A113" s="31" t="s">
        <v>41</v>
      </c>
      <c r="B113" s="48">
        <f>SUM(B114:B116)</f>
        <v>8.6499999999999994E-2</v>
      </c>
      <c r="C113" s="105">
        <f ca="1">SUM(C114:C116)</f>
        <v>123.86807069770651</v>
      </c>
      <c r="D113" s="48">
        <f>SUM(D114:D116)</f>
        <v>8.6499999999999994E-2</v>
      </c>
      <c r="E113" s="105">
        <f>D113*E129</f>
        <v>134.39677999999998</v>
      </c>
      <c r="F113" s="48">
        <f>SUM(F114:F116)</f>
        <v>8.6499999999999994E-2</v>
      </c>
      <c r="G113" s="105">
        <f>G129*F113</f>
        <v>142.17833068680022</v>
      </c>
      <c r="H113" s="48">
        <f>SUM(H114:H116)</f>
        <v>8.6499999999999994E-2</v>
      </c>
      <c r="I113" s="105">
        <f>I129*H113</f>
        <v>149.28736927869062</v>
      </c>
    </row>
    <row r="114" spans="1:9" x14ac:dyDescent="0.25">
      <c r="A114" s="31" t="s">
        <v>40</v>
      </c>
      <c r="B114" s="48">
        <v>3.6499999999999998E-2</v>
      </c>
      <c r="C114" s="105">
        <f ca="1">C129*B114</f>
        <v>52.268029831980201</v>
      </c>
      <c r="D114" s="48">
        <v>3.6499999999999998E-2</v>
      </c>
      <c r="E114" s="105">
        <f>D114*E129</f>
        <v>56.71078</v>
      </c>
      <c r="F114" s="48">
        <v>3.6499999999999998E-2</v>
      </c>
      <c r="G114" s="105">
        <f>B114*$G$129</f>
        <v>59.994324509459055</v>
      </c>
      <c r="H114" s="48">
        <v>3.6499999999999998E-2</v>
      </c>
      <c r="I114" s="105">
        <f>D114*$I$129</f>
        <v>62.994092238985061</v>
      </c>
    </row>
    <row r="115" spans="1:9" x14ac:dyDescent="0.25">
      <c r="A115" s="31" t="s">
        <v>39</v>
      </c>
      <c r="B115" s="48">
        <v>0</v>
      </c>
      <c r="C115" s="105"/>
      <c r="D115" s="48">
        <v>0</v>
      </c>
      <c r="E115" s="105"/>
      <c r="F115" s="48">
        <v>0</v>
      </c>
      <c r="G115" s="105">
        <f>B115*$G$129</f>
        <v>0</v>
      </c>
      <c r="H115" s="48">
        <v>0</v>
      </c>
      <c r="I115" s="105">
        <f>D115*$G$129</f>
        <v>0</v>
      </c>
    </row>
    <row r="116" spans="1:9" x14ac:dyDescent="0.25">
      <c r="A116" s="31" t="s">
        <v>38</v>
      </c>
      <c r="B116" s="48">
        <v>0.05</v>
      </c>
      <c r="C116" s="105">
        <f ca="1">C129*B116</f>
        <v>71.600040865726314</v>
      </c>
      <c r="D116" s="48">
        <v>0.05</v>
      </c>
      <c r="E116" s="105">
        <f>D116*E129</f>
        <v>77.686000000000007</v>
      </c>
      <c r="F116" s="48">
        <v>0.05</v>
      </c>
      <c r="G116" s="105">
        <f>B116*$G$129</f>
        <v>82.184006177341189</v>
      </c>
      <c r="H116" s="48">
        <v>0.05</v>
      </c>
      <c r="I116" s="105">
        <f>D116*$I$129</f>
        <v>86.293277039705572</v>
      </c>
    </row>
    <row r="117" spans="1:9" x14ac:dyDescent="0.25">
      <c r="A117" s="31" t="s">
        <v>37</v>
      </c>
      <c r="B117" s="114"/>
      <c r="C117" s="105"/>
      <c r="D117" s="114"/>
      <c r="E117" s="105"/>
      <c r="F117" s="114"/>
      <c r="G117" s="105"/>
      <c r="H117" s="114"/>
      <c r="I117" s="105"/>
    </row>
    <row r="118" spans="1:9" x14ac:dyDescent="0.25">
      <c r="A118" s="16" t="s">
        <v>36</v>
      </c>
      <c r="B118" s="15"/>
      <c r="C118" s="10">
        <f ca="1">SUM(C111:C113)</f>
        <v>155.20572933702627</v>
      </c>
      <c r="D118" s="15"/>
      <c r="E118" s="10">
        <f>SUM(E111:E113)</f>
        <v>168.39677999999998</v>
      </c>
      <c r="F118" s="15"/>
      <c r="G118" s="10">
        <f>G113+G112+G111</f>
        <v>178.14834271552363</v>
      </c>
      <c r="H118" s="15"/>
      <c r="I118" s="10">
        <f>I113+I112+I111</f>
        <v>187.05591278846128</v>
      </c>
    </row>
    <row r="119" spans="1:9" x14ac:dyDescent="0.25">
      <c r="A119" s="14"/>
      <c r="B119" s="13"/>
      <c r="C119" s="11"/>
      <c r="D119" s="13"/>
      <c r="E119" s="11"/>
      <c r="F119" s="13"/>
      <c r="G119" s="11"/>
      <c r="H119" s="13"/>
      <c r="I119" s="11"/>
    </row>
    <row r="120" spans="1:9" x14ac:dyDescent="0.25">
      <c r="A120" s="263" t="s">
        <v>35</v>
      </c>
      <c r="B120" s="263"/>
      <c r="C120" s="263"/>
      <c r="D120" s="95"/>
      <c r="E120" s="8"/>
      <c r="F120" s="95"/>
      <c r="G120" s="8"/>
      <c r="H120" s="95"/>
      <c r="I120" s="8"/>
    </row>
    <row r="121" spans="1:9" x14ac:dyDescent="0.25">
      <c r="A121" s="264" t="s">
        <v>34</v>
      </c>
      <c r="B121" s="264"/>
      <c r="C121" s="12" t="s">
        <v>33</v>
      </c>
      <c r="D121" s="95"/>
      <c r="E121" s="12" t="s">
        <v>33</v>
      </c>
      <c r="F121" s="95"/>
      <c r="G121" s="12" t="s">
        <v>33</v>
      </c>
      <c r="H121" s="95"/>
      <c r="I121" s="12" t="s">
        <v>33</v>
      </c>
    </row>
    <row r="122" spans="1:9" x14ac:dyDescent="0.25">
      <c r="A122" s="255" t="s">
        <v>32</v>
      </c>
      <c r="B122" s="255"/>
      <c r="C122" s="11">
        <v>0</v>
      </c>
      <c r="D122" s="95"/>
      <c r="E122" s="11">
        <v>0</v>
      </c>
      <c r="F122" s="95"/>
      <c r="G122" s="11">
        <v>0</v>
      </c>
      <c r="H122" s="95"/>
      <c r="I122" s="11">
        <v>0</v>
      </c>
    </row>
    <row r="123" spans="1:9" x14ac:dyDescent="0.25">
      <c r="A123" s="255" t="s">
        <v>31</v>
      </c>
      <c r="B123" s="255"/>
      <c r="C123" s="11">
        <f>C68</f>
        <v>1094.020585515</v>
      </c>
      <c r="D123" s="95"/>
      <c r="E123" s="11">
        <f>E68</f>
        <v>1187.0114369256</v>
      </c>
      <c r="F123" s="95"/>
      <c r="G123" s="11">
        <f>G68</f>
        <v>1255.7394307457998</v>
      </c>
      <c r="H123" s="95"/>
      <c r="I123" s="11">
        <f>I68</f>
        <v>1318.5274803129</v>
      </c>
    </row>
    <row r="124" spans="1:9" x14ac:dyDescent="0.25">
      <c r="A124" s="255" t="s">
        <v>30</v>
      </c>
      <c r="B124" s="255"/>
      <c r="C124" s="11">
        <f>C78</f>
        <v>141.5993398083333</v>
      </c>
      <c r="D124" s="95"/>
      <c r="E124" s="11">
        <f>E78</f>
        <v>153.63516741733329</v>
      </c>
      <c r="F124" s="95"/>
      <c r="G124" s="11">
        <f>G78</f>
        <v>162.53064770366663</v>
      </c>
      <c r="H124" s="95"/>
      <c r="I124" s="11">
        <f>I78</f>
        <v>170.65731961849994</v>
      </c>
    </row>
    <row r="125" spans="1:9" x14ac:dyDescent="0.25">
      <c r="A125" s="255" t="s">
        <v>29</v>
      </c>
      <c r="B125" s="255"/>
      <c r="C125" s="11">
        <f>C99</f>
        <v>41.175162654166662</v>
      </c>
      <c r="D125" s="95"/>
      <c r="E125" s="11">
        <f>E89</f>
        <v>44.675017668666662</v>
      </c>
      <c r="F125" s="95"/>
      <c r="G125" s="11">
        <f>G99</f>
        <v>47.261702381833324</v>
      </c>
      <c r="H125" s="95"/>
      <c r="I125" s="11">
        <f>I99</f>
        <v>49.624828074249983</v>
      </c>
    </row>
    <row r="126" spans="1:9" x14ac:dyDescent="0.25">
      <c r="A126" s="255" t="s">
        <v>28</v>
      </c>
      <c r="B126" s="255"/>
      <c r="C126" s="11">
        <f>C107</f>
        <v>0</v>
      </c>
      <c r="D126" s="95"/>
      <c r="E126" s="11">
        <f>E107</f>
        <v>0</v>
      </c>
      <c r="F126" s="95"/>
      <c r="G126" s="11">
        <f>G107</f>
        <v>0</v>
      </c>
      <c r="H126" s="95"/>
      <c r="I126" s="11">
        <f>I107</f>
        <v>0</v>
      </c>
    </row>
    <row r="127" spans="1:9" x14ac:dyDescent="0.25">
      <c r="A127" s="263" t="s">
        <v>27</v>
      </c>
      <c r="B127" s="263"/>
      <c r="C127" s="11">
        <f>SUM(C122:C126)</f>
        <v>1276.7950879774999</v>
      </c>
      <c r="D127" s="95"/>
      <c r="E127" s="11">
        <f>SUM(E122:E126)</f>
        <v>1385.3216220116001</v>
      </c>
      <c r="F127" s="95"/>
      <c r="G127" s="11">
        <f>SUM(G122:G126)</f>
        <v>1465.5317808312998</v>
      </c>
      <c r="H127" s="95"/>
      <c r="I127" s="11">
        <f>SUM(I122:I126)</f>
        <v>1538.80962800565</v>
      </c>
    </row>
    <row r="128" spans="1:9" x14ac:dyDescent="0.25">
      <c r="A128" s="255" t="s">
        <v>26</v>
      </c>
      <c r="B128" s="255"/>
      <c r="C128" s="11">
        <f ca="1">C118</f>
        <v>155.20572933702627</v>
      </c>
      <c r="D128" s="95"/>
      <c r="E128" s="11">
        <f>E118</f>
        <v>168.39677999999998</v>
      </c>
      <c r="F128" s="95"/>
      <c r="G128" s="11">
        <f>G118</f>
        <v>178.14834271552363</v>
      </c>
      <c r="H128" s="95"/>
      <c r="I128" s="11">
        <f>I118</f>
        <v>187.05591278846128</v>
      </c>
    </row>
    <row r="129" spans="1:9" ht="15.75" customHeight="1" x14ac:dyDescent="0.25">
      <c r="A129" s="265" t="s">
        <v>25</v>
      </c>
      <c r="B129" s="265"/>
      <c r="C129" s="10">
        <f ca="1">SUM(C127:C128)</f>
        <v>1432.0008173145261</v>
      </c>
      <c r="D129" s="96"/>
      <c r="E129" s="10">
        <v>1553.72</v>
      </c>
      <c r="F129" s="96"/>
      <c r="G129" s="10">
        <f>(G127+G111+G112)/0.9135</f>
        <v>1643.6801235468236</v>
      </c>
      <c r="H129" s="96"/>
      <c r="I129" s="10">
        <f>(I127+I111+I112)/0.9135</f>
        <v>1725.8655407941114</v>
      </c>
    </row>
    <row r="130" spans="1:9" x14ac:dyDescent="0.25">
      <c r="A130" s="266"/>
      <c r="B130" s="267"/>
      <c r="C130" s="268"/>
      <c r="D130" s="95"/>
      <c r="E130" s="8"/>
      <c r="F130" s="95"/>
      <c r="G130" s="8"/>
      <c r="H130" s="95"/>
      <c r="I130" s="8"/>
    </row>
    <row r="131" spans="1:9" ht="15.75" customHeight="1" x14ac:dyDescent="0.25">
      <c r="A131" s="265" t="s">
        <v>24</v>
      </c>
      <c r="B131" s="265"/>
      <c r="C131" s="10">
        <f ca="1">C129*2</f>
        <v>2864.0016346290522</v>
      </c>
      <c r="D131" s="95"/>
      <c r="E131" s="10">
        <f>E129*2</f>
        <v>3107.44</v>
      </c>
      <c r="F131" s="95"/>
      <c r="G131" s="10">
        <f>G129*2</f>
        <v>3287.3602470936471</v>
      </c>
      <c r="H131" s="95"/>
      <c r="I131" s="10">
        <f>I129*2</f>
        <v>3451.7310815882229</v>
      </c>
    </row>
    <row r="132" spans="1:9" x14ac:dyDescent="0.25"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9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B144" s="8"/>
      <c r="C144" s="8"/>
      <c r="D144" s="8"/>
      <c r="E144" s="8"/>
      <c r="F144" s="8"/>
      <c r="G144" s="8"/>
      <c r="H144" s="8"/>
      <c r="I144" s="8"/>
    </row>
    <row r="145" spans="2:9" x14ac:dyDescent="0.25">
      <c r="B145" s="8"/>
      <c r="C145" s="8"/>
      <c r="D145" s="8"/>
      <c r="E145" s="8"/>
      <c r="F145" s="8"/>
      <c r="G145" s="8"/>
      <c r="H145" s="8"/>
      <c r="I145" s="8"/>
    </row>
    <row r="146" spans="2:9" x14ac:dyDescent="0.25">
      <c r="B146" s="8"/>
      <c r="C146" s="8"/>
      <c r="D146" s="8"/>
      <c r="E146" s="8"/>
      <c r="F146" s="8"/>
      <c r="G146" s="8"/>
      <c r="H146" s="8"/>
      <c r="I146" s="8"/>
    </row>
    <row r="147" spans="2:9" x14ac:dyDescent="0.25">
      <c r="B147" s="8"/>
      <c r="C147" s="8"/>
      <c r="D147" s="8"/>
      <c r="E147" s="8"/>
      <c r="F147" s="8"/>
      <c r="G147" s="8"/>
      <c r="H147" s="8"/>
      <c r="I147" s="8"/>
    </row>
    <row r="148" spans="2:9" x14ac:dyDescent="0.25">
      <c r="B148" s="8"/>
      <c r="C148" s="8"/>
      <c r="D148" s="8"/>
      <c r="E148" s="8"/>
      <c r="F148" s="8"/>
      <c r="G148" s="8"/>
      <c r="H148" s="8"/>
      <c r="I148" s="8"/>
    </row>
    <row r="149" spans="2:9" x14ac:dyDescent="0.25">
      <c r="B149" s="8"/>
      <c r="C149" s="8"/>
      <c r="D149" s="8"/>
      <c r="E149" s="8"/>
      <c r="F149" s="8"/>
      <c r="G149" s="8"/>
      <c r="H149" s="8"/>
      <c r="I149" s="8"/>
    </row>
    <row r="150" spans="2:9" x14ac:dyDescent="0.25">
      <c r="B150" s="8"/>
      <c r="C150" s="8"/>
      <c r="D150" s="8"/>
      <c r="E150" s="8"/>
      <c r="F150" s="8"/>
      <c r="G150" s="8"/>
      <c r="H150" s="8"/>
      <c r="I150" s="8"/>
    </row>
    <row r="151" spans="2:9" x14ac:dyDescent="0.25">
      <c r="B151" s="8"/>
      <c r="C151" s="8"/>
      <c r="D151" s="8"/>
      <c r="E151" s="8"/>
      <c r="F151" s="8"/>
      <c r="G151" s="8"/>
      <c r="H151" s="8"/>
      <c r="I151" s="8"/>
    </row>
    <row r="152" spans="2:9" x14ac:dyDescent="0.25">
      <c r="B152" s="8"/>
      <c r="C152" s="8"/>
      <c r="D152" s="8"/>
      <c r="E152" s="8"/>
      <c r="F152" s="8"/>
      <c r="G152" s="8"/>
      <c r="H152" s="8"/>
      <c r="I152" s="8"/>
    </row>
    <row r="153" spans="2:9" x14ac:dyDescent="0.25">
      <c r="B153" s="8"/>
      <c r="C153" s="8"/>
      <c r="D153" s="8"/>
      <c r="E153" s="8"/>
      <c r="F153" s="8"/>
      <c r="G153" s="8"/>
      <c r="H153" s="8"/>
      <c r="I153" s="8"/>
    </row>
    <row r="154" spans="2:9" x14ac:dyDescent="0.25">
      <c r="B154" s="8"/>
      <c r="C154" s="8"/>
      <c r="D154" s="8"/>
      <c r="E154" s="8"/>
      <c r="F154" s="8"/>
      <c r="G154" s="8"/>
      <c r="H154" s="8"/>
      <c r="I154" s="8"/>
    </row>
    <row r="155" spans="2:9" x14ac:dyDescent="0.25">
      <c r="B155" s="8"/>
      <c r="C155" s="8"/>
      <c r="D155" s="8"/>
      <c r="E155" s="8"/>
      <c r="F155" s="8"/>
      <c r="G155" s="8"/>
      <c r="H155" s="8"/>
      <c r="I155" s="8"/>
    </row>
    <row r="156" spans="2:9" x14ac:dyDescent="0.25">
      <c r="B156" s="8"/>
      <c r="C156" s="8"/>
      <c r="D156" s="8"/>
      <c r="E156" s="8"/>
      <c r="F156" s="8"/>
      <c r="G156" s="8"/>
      <c r="H156" s="8"/>
      <c r="I156" s="8"/>
    </row>
    <row r="157" spans="2:9" x14ac:dyDescent="0.25">
      <c r="B157" s="8"/>
      <c r="C157" s="8"/>
      <c r="D157" s="8"/>
      <c r="E157" s="8"/>
      <c r="F157" s="8"/>
      <c r="G157" s="8"/>
      <c r="H157" s="8"/>
      <c r="I157" s="8"/>
    </row>
    <row r="158" spans="2:9" x14ac:dyDescent="0.25">
      <c r="B158" s="8"/>
      <c r="C158" s="8"/>
      <c r="D158" s="8"/>
      <c r="E158" s="8"/>
      <c r="F158" s="8"/>
      <c r="G158" s="8"/>
      <c r="H158" s="8"/>
      <c r="I158" s="8"/>
    </row>
    <row r="159" spans="2:9" x14ac:dyDescent="0.25">
      <c r="B159" s="8"/>
      <c r="C159" s="8"/>
      <c r="D159" s="8"/>
      <c r="E159" s="8"/>
      <c r="F159" s="8"/>
      <c r="G159" s="8"/>
      <c r="H159" s="8"/>
      <c r="I159" s="8"/>
    </row>
    <row r="160" spans="2:9" x14ac:dyDescent="0.25">
      <c r="B160" s="8"/>
      <c r="C160" s="8"/>
      <c r="D160" s="8"/>
      <c r="E160" s="8"/>
      <c r="F160" s="8"/>
      <c r="G160" s="8"/>
      <c r="H160" s="8"/>
      <c r="I160" s="8"/>
    </row>
    <row r="161" spans="2:9" x14ac:dyDescent="0.25">
      <c r="B161" s="8"/>
      <c r="C161" s="8"/>
      <c r="D161" s="8"/>
      <c r="E161" s="8"/>
      <c r="F161" s="8"/>
      <c r="G161" s="8"/>
      <c r="H161" s="8"/>
      <c r="I161" s="8"/>
    </row>
    <row r="162" spans="2:9" x14ac:dyDescent="0.25">
      <c r="B162" s="8"/>
      <c r="C162" s="8"/>
      <c r="D162" s="8"/>
      <c r="E162" s="8"/>
      <c r="F162" s="8"/>
      <c r="G162" s="8"/>
      <c r="H162" s="8"/>
      <c r="I162" s="8"/>
    </row>
    <row r="163" spans="2:9" x14ac:dyDescent="0.25">
      <c r="B163" s="8"/>
      <c r="C163" s="8"/>
      <c r="D163" s="8"/>
      <c r="E163" s="8"/>
      <c r="F163" s="8"/>
      <c r="G163" s="8"/>
      <c r="H163" s="8"/>
      <c r="I163" s="8"/>
    </row>
    <row r="164" spans="2:9" x14ac:dyDescent="0.25">
      <c r="B164" s="8"/>
      <c r="C164" s="8"/>
      <c r="D164" s="8"/>
      <c r="E164" s="8"/>
      <c r="F164" s="8"/>
      <c r="G164" s="8"/>
      <c r="H164" s="8"/>
      <c r="I164" s="8"/>
    </row>
    <row r="165" spans="2:9" x14ac:dyDescent="0.25">
      <c r="B165" s="8"/>
      <c r="C165" s="8"/>
      <c r="D165" s="8"/>
      <c r="E165" s="8"/>
      <c r="F165" s="8"/>
      <c r="G165" s="8"/>
      <c r="H165" s="8"/>
      <c r="I165" s="8"/>
    </row>
    <row r="166" spans="2:9" x14ac:dyDescent="0.25">
      <c r="B166" s="8"/>
      <c r="C166" s="8"/>
      <c r="D166" s="8"/>
      <c r="E166" s="8"/>
      <c r="F166" s="8"/>
      <c r="G166" s="8"/>
      <c r="H166" s="8"/>
      <c r="I166" s="8"/>
    </row>
    <row r="167" spans="2:9" x14ac:dyDescent="0.25">
      <c r="B167" s="8"/>
      <c r="C167" s="8"/>
      <c r="D167" s="8"/>
      <c r="E167" s="8"/>
      <c r="F167" s="8"/>
      <c r="G167" s="8"/>
      <c r="H167" s="8"/>
      <c r="I167" s="8"/>
    </row>
    <row r="168" spans="2:9" x14ac:dyDescent="0.25">
      <c r="B168" s="8"/>
      <c r="C168" s="8"/>
      <c r="D168" s="8"/>
      <c r="E168" s="8"/>
      <c r="F168" s="8"/>
      <c r="G168" s="8"/>
      <c r="H168" s="8"/>
      <c r="I168" s="8"/>
    </row>
    <row r="169" spans="2:9" x14ac:dyDescent="0.25">
      <c r="B169" s="8"/>
      <c r="C169" s="8"/>
      <c r="D169" s="8"/>
      <c r="E169" s="8"/>
      <c r="F169" s="8"/>
      <c r="G169" s="8"/>
      <c r="H169" s="8"/>
      <c r="I169" s="8"/>
    </row>
    <row r="170" spans="2:9" x14ac:dyDescent="0.25">
      <c r="B170" s="8"/>
      <c r="C170" s="8"/>
      <c r="D170" s="8"/>
      <c r="E170" s="8"/>
      <c r="F170" s="8"/>
      <c r="G170" s="8"/>
      <c r="H170" s="8"/>
      <c r="I170" s="8"/>
    </row>
    <row r="171" spans="2:9" x14ac:dyDescent="0.25">
      <c r="B171" s="8"/>
      <c r="C171" s="8"/>
      <c r="D171" s="8"/>
      <c r="E171" s="8"/>
      <c r="F171" s="8"/>
      <c r="G171" s="8"/>
      <c r="H171" s="8"/>
      <c r="I171" s="8"/>
    </row>
    <row r="172" spans="2:9" x14ac:dyDescent="0.25">
      <c r="B172" s="8"/>
      <c r="C172" s="8"/>
      <c r="D172" s="8"/>
      <c r="E172" s="8"/>
      <c r="F172" s="8"/>
      <c r="G172" s="8"/>
      <c r="H172" s="8"/>
      <c r="I172" s="8"/>
    </row>
    <row r="173" spans="2:9" x14ac:dyDescent="0.25">
      <c r="B173" s="8"/>
      <c r="C173" s="8"/>
      <c r="D173" s="8"/>
      <c r="E173" s="8"/>
      <c r="F173" s="8"/>
      <c r="G173" s="8"/>
      <c r="H173" s="8"/>
      <c r="I173" s="8"/>
    </row>
    <row r="174" spans="2:9" x14ac:dyDescent="0.25">
      <c r="B174" s="8"/>
      <c r="C174" s="8"/>
      <c r="D174" s="8"/>
      <c r="E174" s="8"/>
      <c r="F174" s="8"/>
      <c r="G174" s="8"/>
      <c r="H174" s="8"/>
      <c r="I174" s="8"/>
    </row>
    <row r="175" spans="2:9" x14ac:dyDescent="0.25">
      <c r="B175" s="8"/>
      <c r="C175" s="8"/>
      <c r="D175" s="8"/>
      <c r="E175" s="8"/>
      <c r="F175" s="8"/>
      <c r="G175" s="8"/>
      <c r="H175" s="8"/>
      <c r="I175" s="8"/>
    </row>
    <row r="176" spans="2:9" x14ac:dyDescent="0.25">
      <c r="B176" s="8"/>
      <c r="C176" s="8"/>
      <c r="D176" s="8"/>
      <c r="E176" s="8"/>
      <c r="F176" s="8"/>
      <c r="G176" s="8"/>
      <c r="H176" s="8"/>
      <c r="I176" s="8"/>
    </row>
    <row r="177" spans="2:9" x14ac:dyDescent="0.25">
      <c r="B177" s="8"/>
      <c r="C177" s="8"/>
      <c r="D177" s="8"/>
      <c r="E177" s="8"/>
      <c r="F177" s="8"/>
      <c r="G177" s="8"/>
      <c r="H177" s="8"/>
      <c r="I177" s="8"/>
    </row>
    <row r="178" spans="2:9" x14ac:dyDescent="0.25">
      <c r="B178" s="8"/>
      <c r="C178" s="8"/>
      <c r="D178" s="8"/>
      <c r="E178" s="8"/>
      <c r="F178" s="8"/>
      <c r="G178" s="8"/>
      <c r="H178" s="8"/>
      <c r="I178" s="8"/>
    </row>
    <row r="179" spans="2:9" x14ac:dyDescent="0.25">
      <c r="B179" s="8"/>
      <c r="C179" s="8"/>
      <c r="D179" s="8"/>
      <c r="E179" s="8"/>
      <c r="F179" s="8"/>
      <c r="G179" s="8"/>
      <c r="H179" s="8"/>
      <c r="I179" s="8"/>
    </row>
    <row r="180" spans="2:9" x14ac:dyDescent="0.25">
      <c r="B180" s="8"/>
      <c r="C180" s="8"/>
      <c r="D180" s="8"/>
      <c r="E180" s="8"/>
      <c r="F180" s="8"/>
      <c r="G180" s="8"/>
      <c r="H180" s="8"/>
      <c r="I180" s="8"/>
    </row>
    <row r="181" spans="2:9" x14ac:dyDescent="0.25">
      <c r="B181" s="8"/>
      <c r="C181" s="8"/>
      <c r="D181" s="8"/>
      <c r="E181" s="8"/>
      <c r="F181" s="8"/>
      <c r="G181" s="8"/>
      <c r="H181" s="8"/>
      <c r="I181" s="8"/>
    </row>
    <row r="182" spans="2:9" x14ac:dyDescent="0.25">
      <c r="B182" s="8"/>
      <c r="C182" s="8"/>
      <c r="D182" s="8"/>
      <c r="E182" s="8"/>
      <c r="F182" s="8"/>
      <c r="G182" s="8"/>
      <c r="H182" s="8"/>
      <c r="I182" s="8"/>
    </row>
    <row r="183" spans="2:9" x14ac:dyDescent="0.25">
      <c r="B183" s="8"/>
      <c r="C183" s="8"/>
      <c r="D183" s="8"/>
      <c r="E183" s="8"/>
      <c r="F183" s="8"/>
      <c r="G183" s="8"/>
      <c r="H183" s="8"/>
      <c r="I183" s="8"/>
    </row>
    <row r="184" spans="2:9" x14ac:dyDescent="0.25">
      <c r="B184" s="8"/>
      <c r="C184" s="8"/>
      <c r="D184" s="8"/>
      <c r="E184" s="8"/>
      <c r="F184" s="8"/>
      <c r="G184" s="8"/>
      <c r="H184" s="8"/>
      <c r="I184" s="8"/>
    </row>
    <row r="185" spans="2:9" x14ac:dyDescent="0.25">
      <c r="B185" s="8"/>
      <c r="C185" s="8"/>
      <c r="D185" s="8"/>
      <c r="E185" s="8"/>
      <c r="F185" s="8"/>
      <c r="G185" s="8"/>
      <c r="H185" s="8"/>
      <c r="I185" s="8"/>
    </row>
    <row r="186" spans="2:9" x14ac:dyDescent="0.25">
      <c r="B186" s="8"/>
      <c r="C186" s="8"/>
      <c r="D186" s="8"/>
      <c r="E186" s="8"/>
      <c r="F186" s="8"/>
      <c r="G186" s="8"/>
      <c r="H186" s="8"/>
      <c r="I186" s="8"/>
    </row>
    <row r="187" spans="2:9" x14ac:dyDescent="0.25">
      <c r="B187" s="8"/>
      <c r="C187" s="8"/>
      <c r="D187" s="8"/>
      <c r="E187" s="8"/>
      <c r="F187" s="8"/>
      <c r="G187" s="8"/>
      <c r="H187" s="8"/>
      <c r="I187" s="8"/>
    </row>
    <row r="188" spans="2:9" x14ac:dyDescent="0.25">
      <c r="B188" s="8"/>
      <c r="C188" s="8"/>
      <c r="D188" s="8"/>
      <c r="E188" s="8"/>
      <c r="F188" s="8"/>
      <c r="G188" s="8"/>
      <c r="H188" s="8"/>
      <c r="I188" s="8"/>
    </row>
    <row r="189" spans="2:9" x14ac:dyDescent="0.25">
      <c r="B189" s="8"/>
      <c r="C189" s="8"/>
      <c r="D189" s="8"/>
      <c r="E189" s="8"/>
      <c r="F189" s="8"/>
      <c r="G189" s="8"/>
      <c r="H189" s="8"/>
      <c r="I189" s="8"/>
    </row>
    <row r="190" spans="2:9" x14ac:dyDescent="0.25">
      <c r="B190" s="8"/>
      <c r="C190" s="8"/>
      <c r="D190" s="8"/>
      <c r="E190" s="8"/>
      <c r="F190" s="8"/>
      <c r="G190" s="8"/>
      <c r="H190" s="8"/>
      <c r="I190" s="8"/>
    </row>
    <row r="191" spans="2:9" x14ac:dyDescent="0.25">
      <c r="B191" s="8"/>
      <c r="C191" s="8"/>
      <c r="D191" s="8"/>
      <c r="E191" s="8"/>
      <c r="F191" s="8"/>
      <c r="G191" s="8"/>
      <c r="H191" s="8"/>
      <c r="I191" s="8"/>
    </row>
    <row r="192" spans="2:9" x14ac:dyDescent="0.25">
      <c r="B192" s="8"/>
      <c r="C192" s="8"/>
      <c r="D192" s="8"/>
      <c r="E192" s="8"/>
      <c r="F192" s="8"/>
      <c r="G192" s="8"/>
      <c r="H192" s="8"/>
      <c r="I192" s="8"/>
    </row>
    <row r="193" spans="2:9" x14ac:dyDescent="0.25">
      <c r="B193" s="8"/>
      <c r="C193" s="8"/>
      <c r="D193" s="8"/>
      <c r="E193" s="8"/>
      <c r="F193" s="8"/>
      <c r="G193" s="8"/>
      <c r="H193" s="8"/>
      <c r="I193" s="8"/>
    </row>
    <row r="194" spans="2:9" x14ac:dyDescent="0.25">
      <c r="B194" s="8"/>
      <c r="C194" s="8"/>
      <c r="D194" s="8"/>
      <c r="E194" s="8"/>
      <c r="F194" s="8"/>
      <c r="G194" s="8"/>
      <c r="H194" s="8"/>
      <c r="I194" s="8"/>
    </row>
    <row r="195" spans="2:9" x14ac:dyDescent="0.25">
      <c r="B195" s="8"/>
      <c r="C195" s="8"/>
      <c r="D195" s="8"/>
      <c r="E195" s="8"/>
      <c r="F195" s="8"/>
      <c r="G195" s="8"/>
      <c r="H195" s="8"/>
      <c r="I195" s="8"/>
    </row>
    <row r="196" spans="2:9" x14ac:dyDescent="0.25">
      <c r="B196" s="8"/>
      <c r="C196" s="8"/>
      <c r="D196" s="8"/>
      <c r="E196" s="8"/>
      <c r="F196" s="8"/>
      <c r="G196" s="8"/>
      <c r="H196" s="8"/>
      <c r="I196" s="8"/>
    </row>
    <row r="197" spans="2:9" x14ac:dyDescent="0.25">
      <c r="B197" s="8"/>
      <c r="C197" s="8"/>
      <c r="D197" s="8"/>
      <c r="E197" s="8"/>
      <c r="F197" s="8"/>
      <c r="G197" s="8"/>
      <c r="H197" s="8"/>
      <c r="I197" s="8"/>
    </row>
    <row r="198" spans="2:9" x14ac:dyDescent="0.25">
      <c r="B198" s="8"/>
      <c r="C198" s="8"/>
      <c r="D198" s="8"/>
      <c r="E198" s="8"/>
      <c r="F198" s="8"/>
      <c r="G198" s="8"/>
      <c r="H198" s="8"/>
      <c r="I198" s="8"/>
    </row>
    <row r="199" spans="2:9" x14ac:dyDescent="0.25">
      <c r="B199" s="8"/>
      <c r="C199" s="8"/>
      <c r="D199" s="8"/>
      <c r="E199" s="8"/>
      <c r="F199" s="8"/>
      <c r="G199" s="8"/>
      <c r="H199" s="8"/>
      <c r="I199" s="8"/>
    </row>
    <row r="200" spans="2:9" x14ac:dyDescent="0.25">
      <c r="B200" s="8"/>
      <c r="C200" s="8"/>
      <c r="D200" s="8"/>
      <c r="E200" s="8"/>
      <c r="F200" s="8"/>
      <c r="G200" s="8"/>
      <c r="H200" s="8"/>
      <c r="I200" s="8"/>
    </row>
    <row r="201" spans="2:9" x14ac:dyDescent="0.25">
      <c r="B201" s="8"/>
      <c r="C201" s="8"/>
      <c r="D201" s="8"/>
      <c r="E201" s="8"/>
      <c r="F201" s="8"/>
      <c r="G201" s="8"/>
      <c r="H201" s="8"/>
      <c r="I201" s="8"/>
    </row>
    <row r="202" spans="2:9" x14ac:dyDescent="0.25">
      <c r="B202" s="8"/>
      <c r="C202" s="8"/>
      <c r="D202" s="8"/>
      <c r="E202" s="8"/>
      <c r="F202" s="8"/>
      <c r="G202" s="8"/>
      <c r="H202" s="8"/>
      <c r="I202" s="8"/>
    </row>
    <row r="203" spans="2:9" x14ac:dyDescent="0.25">
      <c r="B203" s="8"/>
      <c r="C203" s="8"/>
      <c r="D203" s="8"/>
      <c r="E203" s="8"/>
      <c r="F203" s="8"/>
      <c r="G203" s="8"/>
      <c r="H203" s="8"/>
      <c r="I203" s="8"/>
    </row>
    <row r="204" spans="2:9" x14ac:dyDescent="0.25">
      <c r="B204" s="8"/>
      <c r="C204" s="8"/>
      <c r="D204" s="8"/>
      <c r="E204" s="8"/>
      <c r="F204" s="8"/>
      <c r="G204" s="8"/>
      <c r="H204" s="8"/>
      <c r="I204" s="8"/>
    </row>
    <row r="205" spans="2:9" x14ac:dyDescent="0.25">
      <c r="B205" s="8"/>
      <c r="C205" s="8"/>
      <c r="D205" s="8"/>
      <c r="E205" s="8"/>
      <c r="F205" s="8"/>
      <c r="G205" s="8"/>
      <c r="H205" s="8"/>
      <c r="I205" s="8"/>
    </row>
    <row r="206" spans="2:9" x14ac:dyDescent="0.25">
      <c r="B206" s="8"/>
      <c r="C206" s="8"/>
      <c r="D206" s="8"/>
      <c r="E206" s="8"/>
      <c r="F206" s="8"/>
      <c r="G206" s="8"/>
      <c r="H206" s="8"/>
      <c r="I206" s="8"/>
    </row>
    <row r="207" spans="2:9" x14ac:dyDescent="0.25">
      <c r="B207" s="8"/>
      <c r="C207" s="8"/>
      <c r="D207" s="8"/>
      <c r="E207" s="8"/>
      <c r="F207" s="8"/>
      <c r="G207" s="8"/>
      <c r="H207" s="8"/>
      <c r="I207" s="8"/>
    </row>
    <row r="208" spans="2:9" x14ac:dyDescent="0.25">
      <c r="B208" s="8"/>
      <c r="C208" s="8"/>
      <c r="D208" s="8"/>
      <c r="E208" s="8"/>
      <c r="F208" s="8"/>
      <c r="G208" s="8"/>
      <c r="H208" s="8"/>
      <c r="I208" s="8"/>
    </row>
    <row r="209" spans="2:9" x14ac:dyDescent="0.25">
      <c r="B209" s="8"/>
      <c r="C209" s="8"/>
      <c r="D209" s="8"/>
      <c r="E209" s="8"/>
      <c r="F209" s="8"/>
      <c r="G209" s="8"/>
      <c r="H209" s="8"/>
      <c r="I209" s="8"/>
    </row>
    <row r="210" spans="2:9" x14ac:dyDescent="0.25">
      <c r="B210" s="8"/>
      <c r="C210" s="8"/>
      <c r="D210" s="8"/>
      <c r="E210" s="8"/>
      <c r="F210" s="8"/>
      <c r="G210" s="8"/>
      <c r="H210" s="8"/>
      <c r="I210" s="8"/>
    </row>
    <row r="211" spans="2:9" x14ac:dyDescent="0.25">
      <c r="B211" s="8"/>
      <c r="C211" s="8"/>
      <c r="D211" s="8"/>
      <c r="E211" s="8"/>
      <c r="F211" s="8"/>
      <c r="G211" s="8"/>
      <c r="H211" s="8"/>
      <c r="I211" s="8"/>
    </row>
    <row r="212" spans="2:9" x14ac:dyDescent="0.25">
      <c r="B212" s="8"/>
      <c r="C212" s="8"/>
      <c r="D212" s="8"/>
      <c r="E212" s="8"/>
      <c r="F212" s="8"/>
      <c r="G212" s="8"/>
      <c r="H212" s="8"/>
      <c r="I212" s="8"/>
    </row>
    <row r="213" spans="2:9" x14ac:dyDescent="0.25">
      <c r="B213" s="8"/>
      <c r="C213" s="8"/>
      <c r="D213" s="8"/>
      <c r="E213" s="8"/>
      <c r="F213" s="8"/>
      <c r="G213" s="8"/>
      <c r="H213" s="8"/>
      <c r="I213" s="8"/>
    </row>
    <row r="214" spans="2:9" x14ac:dyDescent="0.25">
      <c r="B214" s="8"/>
      <c r="C214" s="8"/>
      <c r="D214" s="8"/>
      <c r="E214" s="8"/>
      <c r="F214" s="8"/>
      <c r="G214" s="8"/>
      <c r="H214" s="8"/>
      <c r="I214" s="8"/>
    </row>
    <row r="215" spans="2:9" x14ac:dyDescent="0.25">
      <c r="B215" s="8"/>
      <c r="C215" s="8"/>
      <c r="D215" s="8"/>
      <c r="E215" s="8"/>
      <c r="F215" s="8"/>
      <c r="G215" s="8"/>
      <c r="H215" s="8"/>
      <c r="I215" s="8"/>
    </row>
    <row r="216" spans="2:9" x14ac:dyDescent="0.25">
      <c r="B216" s="8"/>
      <c r="C216" s="8"/>
      <c r="D216" s="8"/>
      <c r="E216" s="8"/>
      <c r="F216" s="8"/>
      <c r="G216" s="8"/>
      <c r="H216" s="8"/>
      <c r="I216" s="8"/>
    </row>
    <row r="217" spans="2:9" x14ac:dyDescent="0.25">
      <c r="B217" s="8"/>
      <c r="C217" s="8"/>
      <c r="D217" s="8"/>
      <c r="E217" s="8"/>
      <c r="F217" s="8"/>
      <c r="G217" s="8"/>
      <c r="H217" s="8"/>
      <c r="I217" s="8"/>
    </row>
    <row r="218" spans="2:9" x14ac:dyDescent="0.25">
      <c r="B218" s="8"/>
      <c r="C218" s="8"/>
      <c r="D218" s="8"/>
      <c r="E218" s="8"/>
      <c r="F218" s="8"/>
      <c r="G218" s="8"/>
      <c r="H218" s="8"/>
      <c r="I218" s="8"/>
    </row>
    <row r="219" spans="2:9" x14ac:dyDescent="0.25">
      <c r="B219" s="8"/>
      <c r="C219" s="8"/>
      <c r="D219" s="8"/>
      <c r="E219" s="8"/>
      <c r="F219" s="8"/>
      <c r="G219" s="8"/>
      <c r="H219" s="8"/>
      <c r="I219" s="8"/>
    </row>
    <row r="220" spans="2:9" x14ac:dyDescent="0.25">
      <c r="B220" s="8"/>
      <c r="C220" s="8"/>
      <c r="D220" s="8"/>
      <c r="E220" s="8"/>
      <c r="F220" s="8"/>
      <c r="G220" s="8"/>
      <c r="H220" s="8"/>
      <c r="I220" s="8"/>
    </row>
    <row r="221" spans="2:9" x14ac:dyDescent="0.25">
      <c r="B221" s="8"/>
      <c r="C221" s="8"/>
      <c r="D221" s="8"/>
      <c r="E221" s="8"/>
      <c r="F221" s="8"/>
      <c r="G221" s="8"/>
      <c r="H221" s="8"/>
      <c r="I221" s="8"/>
    </row>
    <row r="222" spans="2:9" x14ac:dyDescent="0.25">
      <c r="B222" s="8"/>
      <c r="C222" s="8"/>
      <c r="D222" s="8"/>
      <c r="E222" s="8"/>
      <c r="F222" s="8"/>
      <c r="G222" s="8"/>
      <c r="H222" s="8"/>
      <c r="I222" s="8"/>
    </row>
    <row r="223" spans="2:9" x14ac:dyDescent="0.25">
      <c r="B223" s="8"/>
      <c r="C223" s="8"/>
      <c r="D223" s="8"/>
      <c r="E223" s="8"/>
      <c r="F223" s="8"/>
      <c r="G223" s="8"/>
      <c r="H223" s="8"/>
      <c r="I223" s="8"/>
    </row>
  </sheetData>
  <mergeCells count="68">
    <mergeCell ref="H18:I18"/>
    <mergeCell ref="H19:I19"/>
    <mergeCell ref="H20:I20"/>
    <mergeCell ref="H21:I21"/>
    <mergeCell ref="H22:I22"/>
    <mergeCell ref="H5:I5"/>
    <mergeCell ref="H7:I7"/>
    <mergeCell ref="H8:I8"/>
    <mergeCell ref="H9:I9"/>
    <mergeCell ref="H10:I10"/>
    <mergeCell ref="A131:B131"/>
    <mergeCell ref="A125:B125"/>
    <mergeCell ref="A126:B126"/>
    <mergeCell ref="A127:B127"/>
    <mergeCell ref="A128:B128"/>
    <mergeCell ref="A129:B129"/>
    <mergeCell ref="A130:C130"/>
    <mergeCell ref="A124:B124"/>
    <mergeCell ref="A23:C23"/>
    <mergeCell ref="A34:C34"/>
    <mergeCell ref="A42:C42"/>
    <mergeCell ref="A43:C43"/>
    <mergeCell ref="A53:C53"/>
    <mergeCell ref="A62:C62"/>
    <mergeCell ref="A94:C94"/>
    <mergeCell ref="A120:C120"/>
    <mergeCell ref="A121:B121"/>
    <mergeCell ref="A122:B122"/>
    <mergeCell ref="A123:B123"/>
    <mergeCell ref="B21:C21"/>
    <mergeCell ref="D21:E21"/>
    <mergeCell ref="F21:G21"/>
    <mergeCell ref="B22:C22"/>
    <mergeCell ref="D22:E22"/>
    <mergeCell ref="F22:G22"/>
    <mergeCell ref="F18:G18"/>
    <mergeCell ref="B19:C19"/>
    <mergeCell ref="D19:E19"/>
    <mergeCell ref="F19:G19"/>
    <mergeCell ref="B20:C20"/>
    <mergeCell ref="D20:E20"/>
    <mergeCell ref="F20:G20"/>
    <mergeCell ref="D18:E18"/>
    <mergeCell ref="A14:B14"/>
    <mergeCell ref="A15:C15"/>
    <mergeCell ref="A16:C16"/>
    <mergeCell ref="A17:C17"/>
    <mergeCell ref="B18:C18"/>
    <mergeCell ref="B9:C9"/>
    <mergeCell ref="D9:E9"/>
    <mergeCell ref="F9:G9"/>
    <mergeCell ref="B10:C10"/>
    <mergeCell ref="D10:E10"/>
    <mergeCell ref="F10:G10"/>
    <mergeCell ref="B8:C8"/>
    <mergeCell ref="D8:E8"/>
    <mergeCell ref="F8:G8"/>
    <mergeCell ref="A1:C1"/>
    <mergeCell ref="A2:C2"/>
    <mergeCell ref="A3:C3"/>
    <mergeCell ref="A4:C4"/>
    <mergeCell ref="B5:C5"/>
    <mergeCell ref="D5:E5"/>
    <mergeCell ref="F5:G5"/>
    <mergeCell ref="A6:C6"/>
    <mergeCell ref="B7:C7"/>
    <mergeCell ref="D7:E7"/>
    <mergeCell ref="F7:G7"/>
  </mergeCells>
  <pageMargins left="0.511811024" right="0.511811024" top="0.78740157499999996" bottom="0.78740157499999996" header="0.31496062000000002" footer="0.31496062000000002"/>
  <pageSetup paperSize="9" scale="55" orientation="portrait" r:id="rId1"/>
  <rowBreaks count="1" manualBreakCount="1">
    <brk id="6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I223"/>
  <sheetViews>
    <sheetView showGridLines="0" topLeftCell="B51" zoomScaleNormal="100" zoomScaleSheetLayoutView="106" workbookViewId="0">
      <selection activeCell="I129" sqref="I129"/>
    </sheetView>
  </sheetViews>
  <sheetFormatPr defaultRowHeight="12.75" x14ac:dyDescent="0.25"/>
  <cols>
    <col min="1" max="1" width="77.42578125" style="6" customWidth="1"/>
    <col min="2" max="2" width="10.5703125" style="7" bestFit="1" customWidth="1"/>
    <col min="3" max="3" width="18.28515625" style="7" customWidth="1"/>
    <col min="4" max="4" width="10.5703125" style="7" bestFit="1" customWidth="1"/>
    <col min="5" max="5" width="18.85546875" style="7" customWidth="1"/>
    <col min="6" max="6" width="10.5703125" style="7" bestFit="1" customWidth="1"/>
    <col min="7" max="7" width="18.85546875" style="7" customWidth="1"/>
    <col min="8" max="8" width="10.5703125" style="7" bestFit="1" customWidth="1"/>
    <col min="9" max="9" width="18.85546875" style="7" customWidth="1"/>
    <col min="10" max="16384" width="9.140625" style="6"/>
  </cols>
  <sheetData>
    <row r="1" spans="1:9" s="81" customFormat="1" x14ac:dyDescent="0.25">
      <c r="A1" s="232" t="s">
        <v>151</v>
      </c>
      <c r="B1" s="232"/>
      <c r="C1" s="232"/>
      <c r="D1" s="94"/>
      <c r="E1" s="93"/>
      <c r="F1" s="94"/>
      <c r="G1" s="93"/>
      <c r="H1" s="94"/>
      <c r="I1" s="93"/>
    </row>
    <row r="2" spans="1:9" s="81" customFormat="1" x14ac:dyDescent="0.25">
      <c r="A2" s="232"/>
      <c r="B2" s="232"/>
      <c r="C2" s="232"/>
      <c r="D2" s="92"/>
      <c r="E2" s="82"/>
      <c r="F2" s="92"/>
      <c r="G2" s="82"/>
      <c r="H2" s="92"/>
      <c r="I2" s="82"/>
    </row>
    <row r="3" spans="1:9" s="81" customFormat="1" ht="15.75" customHeight="1" x14ac:dyDescent="0.25">
      <c r="A3" s="233" t="s">
        <v>148</v>
      </c>
      <c r="B3" s="234"/>
      <c r="C3" s="235"/>
      <c r="D3" s="92"/>
      <c r="E3" s="82"/>
      <c r="F3" s="92"/>
      <c r="G3" s="82"/>
      <c r="H3" s="92"/>
      <c r="I3" s="82"/>
    </row>
    <row r="4" spans="1:9" s="81" customFormat="1" x14ac:dyDescent="0.25">
      <c r="A4" s="233" t="s">
        <v>147</v>
      </c>
      <c r="B4" s="234"/>
      <c r="C4" s="235"/>
      <c r="D4" s="92"/>
      <c r="E4" s="82"/>
      <c r="F4" s="92"/>
      <c r="G4" s="82"/>
      <c r="H4" s="92"/>
      <c r="I4" s="82"/>
    </row>
    <row r="5" spans="1:9" s="81" customFormat="1" ht="30" customHeight="1" x14ac:dyDescent="0.25">
      <c r="A5" s="91"/>
      <c r="B5" s="236" t="s">
        <v>146</v>
      </c>
      <c r="C5" s="237"/>
      <c r="D5" s="236" t="s">
        <v>145</v>
      </c>
      <c r="E5" s="237"/>
      <c r="F5" s="238" t="s">
        <v>282</v>
      </c>
      <c r="G5" s="239"/>
      <c r="H5" s="238" t="s">
        <v>309</v>
      </c>
      <c r="I5" s="239"/>
    </row>
    <row r="6" spans="1:9" s="81" customFormat="1" ht="20.25" customHeight="1" x14ac:dyDescent="0.25">
      <c r="A6" s="240" t="s">
        <v>144</v>
      </c>
      <c r="B6" s="240"/>
      <c r="C6" s="240"/>
      <c r="D6" s="92"/>
      <c r="E6" s="82"/>
      <c r="F6" s="92"/>
      <c r="G6" s="82"/>
      <c r="H6" s="92"/>
      <c r="I6" s="82"/>
    </row>
    <row r="7" spans="1:9" s="81" customFormat="1" ht="15.75" customHeight="1" x14ac:dyDescent="0.25">
      <c r="A7" s="91" t="s">
        <v>143</v>
      </c>
      <c r="B7" s="241"/>
      <c r="C7" s="241"/>
      <c r="D7" s="241"/>
      <c r="E7" s="241"/>
      <c r="F7" s="241"/>
      <c r="G7" s="241"/>
      <c r="H7" s="241"/>
      <c r="I7" s="241"/>
    </row>
    <row r="8" spans="1:9" s="81" customFormat="1" ht="15.75" customHeight="1" x14ac:dyDescent="0.25">
      <c r="A8" s="91" t="s">
        <v>142</v>
      </c>
      <c r="B8" s="231" t="s">
        <v>141</v>
      </c>
      <c r="C8" s="231"/>
      <c r="D8" s="231" t="s">
        <v>141</v>
      </c>
      <c r="E8" s="231"/>
      <c r="F8" s="231" t="s">
        <v>141</v>
      </c>
      <c r="G8" s="231"/>
      <c r="H8" s="231" t="s">
        <v>141</v>
      </c>
      <c r="I8" s="231"/>
    </row>
    <row r="9" spans="1:9" s="81" customFormat="1" ht="20.100000000000001" customHeight="1" x14ac:dyDescent="0.25">
      <c r="A9" s="91" t="s">
        <v>140</v>
      </c>
      <c r="B9" s="242" t="s">
        <v>139</v>
      </c>
      <c r="C9" s="242"/>
      <c r="D9" s="242" t="s">
        <v>312</v>
      </c>
      <c r="E9" s="242"/>
      <c r="F9" s="242" t="s">
        <v>311</v>
      </c>
      <c r="G9" s="242"/>
      <c r="H9" s="242" t="s">
        <v>310</v>
      </c>
      <c r="I9" s="242"/>
    </row>
    <row r="10" spans="1:9" s="81" customFormat="1" ht="15.75" customHeight="1" x14ac:dyDescent="0.25">
      <c r="A10" s="91" t="s">
        <v>138</v>
      </c>
      <c r="B10" s="242" t="s">
        <v>137</v>
      </c>
      <c r="C10" s="242"/>
      <c r="D10" s="242" t="s">
        <v>137</v>
      </c>
      <c r="E10" s="242"/>
      <c r="F10" s="242" t="s">
        <v>137</v>
      </c>
      <c r="G10" s="242"/>
      <c r="H10" s="242" t="s">
        <v>137</v>
      </c>
      <c r="I10" s="242"/>
    </row>
    <row r="11" spans="1:9" s="81" customFormat="1" ht="21.2" customHeight="1" x14ac:dyDescent="0.25">
      <c r="A11" s="91" t="s">
        <v>136</v>
      </c>
      <c r="B11" s="91"/>
      <c r="C11" s="91"/>
      <c r="D11" s="91"/>
      <c r="E11" s="91"/>
      <c r="F11" s="91"/>
      <c r="G11" s="91"/>
      <c r="H11" s="91"/>
      <c r="I11" s="91"/>
    </row>
    <row r="12" spans="1:9" s="81" customFormat="1" ht="48" x14ac:dyDescent="0.25">
      <c r="A12" s="90" t="s">
        <v>135</v>
      </c>
      <c r="B12" s="89" t="s">
        <v>134</v>
      </c>
      <c r="C12" s="89" t="s">
        <v>133</v>
      </c>
      <c r="D12" s="89" t="s">
        <v>134</v>
      </c>
      <c r="E12" s="89" t="s">
        <v>133</v>
      </c>
      <c r="F12" s="89" t="s">
        <v>134</v>
      </c>
      <c r="G12" s="89" t="s">
        <v>133</v>
      </c>
      <c r="H12" s="89" t="s">
        <v>134</v>
      </c>
      <c r="I12" s="89" t="s">
        <v>133</v>
      </c>
    </row>
    <row r="13" spans="1:9" s="81" customFormat="1" ht="15" x14ac:dyDescent="0.25">
      <c r="A13" s="88" t="str">
        <f>A1</f>
        <v>Posto Bombeiro Civil Noturno</v>
      </c>
      <c r="B13" s="87" t="s">
        <v>132</v>
      </c>
      <c r="C13" s="84">
        <f>[1]Diurno!$C$13</f>
        <v>1</v>
      </c>
      <c r="D13" s="87" t="s">
        <v>132</v>
      </c>
      <c r="E13" s="84">
        <f>[1]Diurno!$C$13</f>
        <v>1</v>
      </c>
      <c r="F13" s="87" t="s">
        <v>132</v>
      </c>
      <c r="G13" s="84">
        <f>[1]Diurno!$C$13</f>
        <v>1</v>
      </c>
      <c r="H13" s="87" t="s">
        <v>132</v>
      </c>
      <c r="I13" s="84">
        <f>[1]Diurno!$C$13</f>
        <v>1</v>
      </c>
    </row>
    <row r="14" spans="1:9" s="81" customFormat="1" ht="15" x14ac:dyDescent="0.25">
      <c r="A14" s="240" t="s">
        <v>131</v>
      </c>
      <c r="B14" s="240"/>
      <c r="C14" s="86">
        <f>SUM(C13)</f>
        <v>1</v>
      </c>
      <c r="D14" s="85"/>
      <c r="E14" s="84">
        <f>SUM(E13)</f>
        <v>1</v>
      </c>
      <c r="F14" s="85"/>
      <c r="G14" s="84">
        <f>SUM(G13)</f>
        <v>1</v>
      </c>
      <c r="H14" s="85"/>
      <c r="I14" s="84">
        <f>SUM(I13)</f>
        <v>1</v>
      </c>
    </row>
    <row r="15" spans="1:9" s="81" customFormat="1" ht="14.25" x14ac:dyDescent="0.25">
      <c r="A15" s="243"/>
      <c r="B15" s="244"/>
      <c r="C15" s="245"/>
      <c r="D15" s="83"/>
      <c r="E15" s="82"/>
      <c r="F15" s="83"/>
      <c r="G15" s="82"/>
      <c r="H15" s="83"/>
      <c r="I15" s="82"/>
    </row>
    <row r="16" spans="1:9" ht="14.25" x14ac:dyDescent="0.25">
      <c r="A16" s="246" t="s">
        <v>130</v>
      </c>
      <c r="B16" s="246"/>
      <c r="C16" s="246"/>
      <c r="D16" s="74"/>
      <c r="E16" s="8"/>
      <c r="F16" s="74"/>
      <c r="G16" s="8"/>
      <c r="H16" s="74"/>
      <c r="I16" s="8"/>
    </row>
    <row r="17" spans="1:9" ht="14.25" x14ac:dyDescent="0.25">
      <c r="A17" s="247" t="s">
        <v>129</v>
      </c>
      <c r="B17" s="247"/>
      <c r="C17" s="247"/>
      <c r="D17" s="74"/>
      <c r="E17" s="8"/>
      <c r="F17" s="74"/>
      <c r="G17" s="8"/>
      <c r="H17" s="74"/>
      <c r="I17" s="8"/>
    </row>
    <row r="18" spans="1:9" s="8" customFormat="1" ht="14.25" x14ac:dyDescent="0.2">
      <c r="A18" s="80" t="s">
        <v>128</v>
      </c>
      <c r="B18" s="248" t="s">
        <v>127</v>
      </c>
      <c r="C18" s="248"/>
      <c r="D18" s="248" t="s">
        <v>127</v>
      </c>
      <c r="E18" s="248"/>
      <c r="F18" s="248" t="s">
        <v>127</v>
      </c>
      <c r="G18" s="248"/>
      <c r="H18" s="248" t="s">
        <v>127</v>
      </c>
      <c r="I18" s="248"/>
    </row>
    <row r="19" spans="1:9" s="8" customFormat="1" ht="14.25" x14ac:dyDescent="0.2">
      <c r="A19" s="80" t="s">
        <v>126</v>
      </c>
      <c r="B19" s="249" t="s">
        <v>125</v>
      </c>
      <c r="C19" s="249"/>
      <c r="D19" s="249" t="s">
        <v>125</v>
      </c>
      <c r="E19" s="249"/>
      <c r="F19" s="249" t="s">
        <v>125</v>
      </c>
      <c r="G19" s="249"/>
      <c r="H19" s="249" t="s">
        <v>125</v>
      </c>
      <c r="I19" s="249"/>
    </row>
    <row r="20" spans="1:9" s="8" customFormat="1" ht="14.25" x14ac:dyDescent="0.2">
      <c r="A20" s="80" t="s">
        <v>124</v>
      </c>
      <c r="B20" s="250">
        <v>3044.5</v>
      </c>
      <c r="C20" s="250"/>
      <c r="D20" s="250">
        <v>3303.28</v>
      </c>
      <c r="E20" s="250"/>
      <c r="F20" s="251">
        <v>3494.54</v>
      </c>
      <c r="G20" s="251"/>
      <c r="H20" s="251">
        <f>Diurno!H20</f>
        <v>3669.27</v>
      </c>
      <c r="I20" s="251"/>
    </row>
    <row r="21" spans="1:9" s="8" customFormat="1" ht="14.25" x14ac:dyDescent="0.2">
      <c r="A21" s="80" t="s">
        <v>123</v>
      </c>
      <c r="B21" s="252" t="s">
        <v>122</v>
      </c>
      <c r="C21" s="252"/>
      <c r="D21" s="252" t="s">
        <v>122</v>
      </c>
      <c r="E21" s="252"/>
      <c r="F21" s="252" t="s">
        <v>122</v>
      </c>
      <c r="G21" s="252"/>
      <c r="H21" s="252" t="s">
        <v>122</v>
      </c>
      <c r="I21" s="252"/>
    </row>
    <row r="22" spans="1:9" s="8" customFormat="1" ht="14.25" x14ac:dyDescent="0.2">
      <c r="A22" s="80" t="s">
        <v>121</v>
      </c>
      <c r="B22" s="253">
        <v>44197</v>
      </c>
      <c r="C22" s="253"/>
      <c r="D22" s="253">
        <v>44197</v>
      </c>
      <c r="E22" s="253"/>
      <c r="F22" s="254">
        <v>44927</v>
      </c>
      <c r="G22" s="254"/>
      <c r="H22" s="254">
        <v>44927</v>
      </c>
      <c r="I22" s="254"/>
    </row>
    <row r="23" spans="1:9" s="42" customFormat="1" ht="21" customHeight="1" x14ac:dyDescent="0.25">
      <c r="A23" s="256" t="s">
        <v>120</v>
      </c>
      <c r="B23" s="257"/>
      <c r="C23" s="258"/>
      <c r="D23" s="61"/>
      <c r="E23" s="60"/>
      <c r="F23" s="61"/>
      <c r="G23" s="60"/>
      <c r="H23" s="61"/>
      <c r="I23" s="60"/>
    </row>
    <row r="24" spans="1:9" ht="15" x14ac:dyDescent="0.25">
      <c r="A24" s="79" t="s">
        <v>119</v>
      </c>
      <c r="B24" s="25"/>
      <c r="C24" s="24"/>
      <c r="D24" s="25"/>
      <c r="E24" s="24"/>
      <c r="F24" s="25"/>
      <c r="G24" s="24"/>
      <c r="H24" s="25"/>
      <c r="I24" s="24"/>
    </row>
    <row r="25" spans="1:9" ht="15" x14ac:dyDescent="0.25">
      <c r="A25" s="78" t="s">
        <v>118</v>
      </c>
      <c r="B25" s="22"/>
      <c r="C25" s="32" t="s">
        <v>33</v>
      </c>
      <c r="D25" s="22"/>
      <c r="E25" s="32" t="s">
        <v>33</v>
      </c>
      <c r="F25" s="22"/>
      <c r="G25" s="32" t="s">
        <v>33</v>
      </c>
      <c r="H25" s="22"/>
      <c r="I25" s="32" t="s">
        <v>33</v>
      </c>
    </row>
    <row r="26" spans="1:9" ht="14.25" x14ac:dyDescent="0.25">
      <c r="A26" s="19" t="s">
        <v>117</v>
      </c>
      <c r="B26" s="20">
        <v>1</v>
      </c>
      <c r="C26" s="17">
        <f>B20</f>
        <v>3044.5</v>
      </c>
      <c r="D26" s="20">
        <v>1</v>
      </c>
      <c r="E26" s="17">
        <f>D20</f>
        <v>3303.28</v>
      </c>
      <c r="F26" s="20">
        <v>1</v>
      </c>
      <c r="G26" s="17">
        <f>F20</f>
        <v>3494.54</v>
      </c>
      <c r="H26" s="20">
        <v>1</v>
      </c>
      <c r="I26" s="17">
        <f>H20</f>
        <v>3669.27</v>
      </c>
    </row>
    <row r="27" spans="1:9" ht="14.25" x14ac:dyDescent="0.25">
      <c r="A27" s="19" t="s">
        <v>116</v>
      </c>
      <c r="B27" s="20">
        <v>0.3</v>
      </c>
      <c r="C27" s="17">
        <f>(C26*30%)</f>
        <v>913.35</v>
      </c>
      <c r="D27" s="20">
        <v>0.3</v>
      </c>
      <c r="E27" s="17">
        <f>(E26*30%)</f>
        <v>990.98400000000004</v>
      </c>
      <c r="F27" s="20">
        <v>0.3</v>
      </c>
      <c r="G27" s="17">
        <f>(G26*30%)</f>
        <v>1048.3619999999999</v>
      </c>
      <c r="H27" s="20">
        <v>0.3</v>
      </c>
      <c r="I27" s="17">
        <f>(I26*30%)</f>
        <v>1100.7809999999999</v>
      </c>
    </row>
    <row r="28" spans="1:9" ht="14.25" x14ac:dyDescent="0.25">
      <c r="A28" s="19" t="s">
        <v>115</v>
      </c>
      <c r="B28" s="20"/>
      <c r="C28" s="17"/>
      <c r="D28" s="20"/>
      <c r="E28" s="17"/>
      <c r="F28" s="20"/>
      <c r="G28" s="17"/>
      <c r="H28" s="20"/>
      <c r="I28" s="17"/>
    </row>
    <row r="29" spans="1:9" ht="14.25" x14ac:dyDescent="0.25">
      <c r="A29" s="19" t="s">
        <v>114</v>
      </c>
      <c r="B29" s="20"/>
      <c r="C29" s="17">
        <f>(C26+C27)/180*0.2*8*13</f>
        <v>457.35155555555554</v>
      </c>
      <c r="D29" s="20"/>
      <c r="E29" s="17">
        <f>(E26+E27)/180*0.2*8*13</f>
        <v>496.22606222222231</v>
      </c>
      <c r="F29" s="20"/>
      <c r="G29" s="17">
        <f>(G26+G27)/180*0.2*8*13</f>
        <v>524.95756444444453</v>
      </c>
      <c r="H29" s="20"/>
      <c r="I29" s="17">
        <f>(I26+I27)/180*0.2*8*13</f>
        <v>551.20589333333328</v>
      </c>
    </row>
    <row r="30" spans="1:9" ht="14.25" x14ac:dyDescent="0.25">
      <c r="A30" s="19" t="s">
        <v>113</v>
      </c>
      <c r="B30" s="20"/>
      <c r="C30" s="17"/>
      <c r="D30" s="20"/>
      <c r="E30" s="17"/>
      <c r="F30" s="20"/>
      <c r="G30" s="17"/>
      <c r="H30" s="20"/>
      <c r="I30" s="17"/>
    </row>
    <row r="31" spans="1:9" ht="14.25" x14ac:dyDescent="0.25">
      <c r="A31" s="19" t="s">
        <v>112</v>
      </c>
      <c r="B31" s="20"/>
      <c r="C31" s="17">
        <v>0</v>
      </c>
      <c r="D31" s="20"/>
      <c r="E31" s="17">
        <v>0</v>
      </c>
      <c r="F31" s="20"/>
      <c r="G31" s="17">
        <v>0</v>
      </c>
      <c r="H31" s="20"/>
      <c r="I31" s="17">
        <v>0</v>
      </c>
    </row>
    <row r="32" spans="1:9" s="8" customFormat="1" ht="14.25" x14ac:dyDescent="0.25">
      <c r="A32" s="19" t="s">
        <v>111</v>
      </c>
      <c r="B32" s="20"/>
      <c r="C32" s="17"/>
      <c r="D32" s="20"/>
      <c r="E32" s="17"/>
      <c r="F32" s="20"/>
      <c r="G32" s="17"/>
      <c r="H32" s="20"/>
      <c r="I32" s="17"/>
    </row>
    <row r="33" spans="1:9" ht="15" x14ac:dyDescent="0.25">
      <c r="A33" s="23" t="s">
        <v>110</v>
      </c>
      <c r="B33" s="62"/>
      <c r="C33" s="29">
        <f>SUM(C26:C32)</f>
        <v>4415.2015555555554</v>
      </c>
      <c r="D33" s="62"/>
      <c r="E33" s="29">
        <f>SUM(E26:E32)</f>
        <v>4790.4900622222222</v>
      </c>
      <c r="F33" s="62"/>
      <c r="G33" s="29">
        <f>SUM(G26:G32)</f>
        <v>5067.8595644444449</v>
      </c>
      <c r="H33" s="62"/>
      <c r="I33" s="29">
        <f>SUM(I26:I32)</f>
        <v>5321.2568933333332</v>
      </c>
    </row>
    <row r="34" spans="1:9" s="42" customFormat="1" ht="15.75" customHeight="1" x14ac:dyDescent="0.25">
      <c r="A34" s="256" t="s">
        <v>109</v>
      </c>
      <c r="B34" s="257"/>
      <c r="C34" s="258"/>
      <c r="D34" s="61"/>
      <c r="E34" s="76"/>
      <c r="F34" s="61"/>
      <c r="G34" s="76"/>
      <c r="H34" s="61"/>
      <c r="I34" s="76"/>
    </row>
    <row r="35" spans="1:9" ht="15" x14ac:dyDescent="0.25">
      <c r="A35" s="26" t="s">
        <v>108</v>
      </c>
      <c r="B35" s="25"/>
      <c r="C35" s="24"/>
      <c r="D35" s="25"/>
      <c r="E35" s="24"/>
      <c r="F35" s="25"/>
      <c r="G35" s="24"/>
      <c r="H35" s="25"/>
      <c r="I35" s="24"/>
    </row>
    <row r="36" spans="1:9" ht="15" x14ac:dyDescent="0.25">
      <c r="A36" s="41" t="s">
        <v>107</v>
      </c>
      <c r="B36" s="40"/>
      <c r="C36" s="39"/>
      <c r="D36" s="40"/>
      <c r="E36" s="39"/>
      <c r="F36" s="40"/>
      <c r="G36" s="39"/>
      <c r="H36" s="40"/>
      <c r="I36" s="39"/>
    </row>
    <row r="37" spans="1:9" ht="15" x14ac:dyDescent="0.25">
      <c r="A37" s="23" t="s">
        <v>106</v>
      </c>
      <c r="B37" s="53"/>
      <c r="C37" s="32" t="s">
        <v>68</v>
      </c>
      <c r="D37" s="53"/>
      <c r="E37" s="32" t="s">
        <v>68</v>
      </c>
      <c r="F37" s="53"/>
      <c r="G37" s="32" t="s">
        <v>68</v>
      </c>
      <c r="H37" s="53"/>
      <c r="I37" s="32" t="s">
        <v>68</v>
      </c>
    </row>
    <row r="38" spans="1:9" ht="14.25" x14ac:dyDescent="0.25">
      <c r="A38" s="19" t="s">
        <v>105</v>
      </c>
      <c r="B38" s="20">
        <f>'[2]44hs D'!B38</f>
        <v>8.3299999999999999E-2</v>
      </c>
      <c r="C38" s="17">
        <f>B38*$C$33</f>
        <v>367.78628957777778</v>
      </c>
      <c r="D38" s="20">
        <f>'[2]44hs D'!D38</f>
        <v>0</v>
      </c>
      <c r="E38" s="17">
        <f>B38*E33</f>
        <v>399.04782218311112</v>
      </c>
      <c r="F38" s="20">
        <f>'[2]44hs D'!F38</f>
        <v>0</v>
      </c>
      <c r="G38" s="17">
        <f>B38*$G$33</f>
        <v>422.15270171822226</v>
      </c>
      <c r="H38" s="20">
        <f>'[2]44hs D'!H38</f>
        <v>0</v>
      </c>
      <c r="I38" s="17">
        <f>B$38*$I$33</f>
        <v>443.26069921466666</v>
      </c>
    </row>
    <row r="39" spans="1:9" ht="14.25" x14ac:dyDescent="0.25">
      <c r="A39" s="19" t="s">
        <v>104</v>
      </c>
      <c r="B39" s="50">
        <f>'[2]44hs D'!B39</f>
        <v>0.121</v>
      </c>
      <c r="C39" s="17">
        <f>B39*$C$33</f>
        <v>534.23938822222215</v>
      </c>
      <c r="D39" s="50">
        <f>'[2]44hs D'!D39</f>
        <v>0</v>
      </c>
      <c r="E39" s="17">
        <f>B39*E33</f>
        <v>579.64929752888884</v>
      </c>
      <c r="F39" s="50">
        <f>'[2]44hs D'!F39</f>
        <v>0</v>
      </c>
      <c r="G39" s="17">
        <f>B39*$G$33</f>
        <v>613.21100729777777</v>
      </c>
      <c r="H39" s="50">
        <f>'[2]44hs D'!H39</f>
        <v>0</v>
      </c>
      <c r="I39" s="17">
        <f>B$39*$I$33</f>
        <v>643.87208409333334</v>
      </c>
    </row>
    <row r="40" spans="1:9" ht="15" x14ac:dyDescent="0.25">
      <c r="A40" s="77" t="s">
        <v>22</v>
      </c>
      <c r="B40" s="70">
        <f t="shared" ref="B40:G40" si="0">SUM(B38:B39)</f>
        <v>0.20429999999999998</v>
      </c>
      <c r="C40" s="27">
        <f t="shared" si="0"/>
        <v>902.02567779999993</v>
      </c>
      <c r="D40" s="70">
        <f t="shared" si="0"/>
        <v>0</v>
      </c>
      <c r="E40" s="27">
        <f t="shared" si="0"/>
        <v>978.6971197119999</v>
      </c>
      <c r="F40" s="70">
        <f t="shared" si="0"/>
        <v>0</v>
      </c>
      <c r="G40" s="27">
        <f t="shared" si="0"/>
        <v>1035.363709016</v>
      </c>
      <c r="H40" s="70">
        <f t="shared" ref="H40:I40" si="1">SUM(H38:H39)</f>
        <v>0</v>
      </c>
      <c r="I40" s="27">
        <f t="shared" si="1"/>
        <v>1087.1327833079999</v>
      </c>
    </row>
    <row r="41" spans="1:9" ht="15" x14ac:dyDescent="0.25">
      <c r="A41" s="73" t="s">
        <v>53</v>
      </c>
      <c r="B41" s="72">
        <f t="shared" ref="B41:G41" si="2">SUM(B40:B40)</f>
        <v>0.20429999999999998</v>
      </c>
      <c r="C41" s="71">
        <f t="shared" si="2"/>
        <v>902.02567779999993</v>
      </c>
      <c r="D41" s="70">
        <f t="shared" si="2"/>
        <v>0</v>
      </c>
      <c r="E41" s="27">
        <f t="shared" si="2"/>
        <v>978.6971197119999</v>
      </c>
      <c r="F41" s="70">
        <f t="shared" si="2"/>
        <v>0</v>
      </c>
      <c r="G41" s="27">
        <f t="shared" si="2"/>
        <v>1035.363709016</v>
      </c>
      <c r="H41" s="70">
        <f t="shared" ref="H41:I41" si="3">SUM(H40:H40)</f>
        <v>0</v>
      </c>
      <c r="I41" s="27">
        <f t="shared" si="3"/>
        <v>1087.1327833079999</v>
      </c>
    </row>
    <row r="42" spans="1:9" s="42" customFormat="1" ht="25.5" customHeight="1" x14ac:dyDescent="0.25">
      <c r="A42" s="256" t="s">
        <v>103</v>
      </c>
      <c r="B42" s="257"/>
      <c r="C42" s="258"/>
      <c r="D42" s="61"/>
      <c r="E42" s="76"/>
      <c r="F42" s="61"/>
      <c r="G42" s="76"/>
      <c r="H42" s="61"/>
      <c r="I42" s="76"/>
    </row>
    <row r="43" spans="1:9" ht="16.5" customHeight="1" x14ac:dyDescent="0.25">
      <c r="A43" s="259" t="s">
        <v>102</v>
      </c>
      <c r="B43" s="259"/>
      <c r="C43" s="259"/>
      <c r="D43" s="74"/>
      <c r="E43" s="8"/>
      <c r="F43" s="74"/>
      <c r="G43" s="8"/>
      <c r="H43" s="74"/>
      <c r="I43" s="8"/>
    </row>
    <row r="44" spans="1:9" ht="14.25" x14ac:dyDescent="0.25">
      <c r="A44" s="19" t="s">
        <v>101</v>
      </c>
      <c r="B44" s="20">
        <f>'[2]44hs D'!B44</f>
        <v>0.2</v>
      </c>
      <c r="C44" s="17">
        <f t="shared" ref="C44:C51" si="4">B44*$C$33</f>
        <v>883.04031111111112</v>
      </c>
      <c r="D44" s="20">
        <f>'[2]44hs D'!D44</f>
        <v>0</v>
      </c>
      <c r="E44" s="17">
        <f t="shared" ref="E44:E51" si="5">B44*$E$33</f>
        <v>958.09801244444452</v>
      </c>
      <c r="F44" s="20">
        <f>'[2]44hs D'!F44</f>
        <v>0</v>
      </c>
      <c r="G44" s="17">
        <f t="shared" ref="G44:G51" si="6">B44*$G$33</f>
        <v>1013.5719128888891</v>
      </c>
      <c r="H44" s="20">
        <f>'[2]44hs D'!H44</f>
        <v>0</v>
      </c>
      <c r="I44" s="17">
        <f>B$44*$I$33</f>
        <v>1064.2513786666666</v>
      </c>
    </row>
    <row r="45" spans="1:9" ht="14.25" x14ac:dyDescent="0.25">
      <c r="A45" s="19" t="s">
        <v>100</v>
      </c>
      <c r="B45" s="20">
        <f>'[2]44hs D'!B45</f>
        <v>2.5000000000000001E-2</v>
      </c>
      <c r="C45" s="17">
        <f t="shared" si="4"/>
        <v>110.38003888888889</v>
      </c>
      <c r="D45" s="20">
        <f>'[2]44hs D'!D45</f>
        <v>0</v>
      </c>
      <c r="E45" s="17">
        <f t="shared" si="5"/>
        <v>119.76225155555557</v>
      </c>
      <c r="F45" s="20">
        <f>'[2]44hs D'!F45</f>
        <v>0</v>
      </c>
      <c r="G45" s="17">
        <f t="shared" si="6"/>
        <v>126.69648911111113</v>
      </c>
      <c r="H45" s="20">
        <f>'[2]44hs D'!H45</f>
        <v>0</v>
      </c>
      <c r="I45" s="17">
        <f>B$45*$I$33</f>
        <v>133.03142233333332</v>
      </c>
    </row>
    <row r="46" spans="1:9" ht="14.25" x14ac:dyDescent="0.25">
      <c r="A46" s="19" t="s">
        <v>99</v>
      </c>
      <c r="B46" s="20">
        <f>'[2]44hs D'!B46</f>
        <v>1.4999999999999999E-2</v>
      </c>
      <c r="C46" s="17">
        <f t="shared" si="4"/>
        <v>66.228023333333326</v>
      </c>
      <c r="D46" s="20">
        <f>'[2]44hs D'!D46</f>
        <v>0</v>
      </c>
      <c r="E46" s="17">
        <f t="shared" si="5"/>
        <v>71.857350933333336</v>
      </c>
      <c r="F46" s="20">
        <f>'[2]44hs D'!F46</f>
        <v>0</v>
      </c>
      <c r="G46" s="17">
        <f t="shared" si="6"/>
        <v>76.017893466666678</v>
      </c>
      <c r="H46" s="20">
        <f>'[2]44hs D'!H46</f>
        <v>0</v>
      </c>
      <c r="I46" s="17">
        <f>B$46*$I$33</f>
        <v>79.818853399999995</v>
      </c>
    </row>
    <row r="47" spans="1:9" ht="14.25" x14ac:dyDescent="0.25">
      <c r="A47" s="19" t="s">
        <v>98</v>
      </c>
      <c r="B47" s="20">
        <f>'[2]44hs D'!B47</f>
        <v>1.4999999999999999E-2</v>
      </c>
      <c r="C47" s="17">
        <f t="shared" si="4"/>
        <v>66.228023333333326</v>
      </c>
      <c r="D47" s="20">
        <f>'[2]44hs D'!D47</f>
        <v>0</v>
      </c>
      <c r="E47" s="17">
        <f t="shared" si="5"/>
        <v>71.857350933333336</v>
      </c>
      <c r="F47" s="20">
        <f>'[2]44hs D'!F47</f>
        <v>0</v>
      </c>
      <c r="G47" s="17">
        <f t="shared" si="6"/>
        <v>76.017893466666678</v>
      </c>
      <c r="H47" s="20">
        <f>'[2]44hs D'!H47</f>
        <v>0</v>
      </c>
      <c r="I47" s="17">
        <f>B$47*$I$33</f>
        <v>79.818853399999995</v>
      </c>
    </row>
    <row r="48" spans="1:9" ht="14.25" x14ac:dyDescent="0.25">
      <c r="A48" s="19" t="s">
        <v>97</v>
      </c>
      <c r="B48" s="20">
        <f>'[2]44hs D'!B48</f>
        <v>0.01</v>
      </c>
      <c r="C48" s="17">
        <f t="shared" si="4"/>
        <v>44.152015555555558</v>
      </c>
      <c r="D48" s="20">
        <f>'[2]44hs D'!D48</f>
        <v>0</v>
      </c>
      <c r="E48" s="17">
        <f t="shared" si="5"/>
        <v>47.904900622222222</v>
      </c>
      <c r="F48" s="20">
        <f>'[2]44hs D'!F48</f>
        <v>0</v>
      </c>
      <c r="G48" s="17">
        <f t="shared" si="6"/>
        <v>50.678595644444449</v>
      </c>
      <c r="H48" s="20">
        <f>'[2]44hs D'!H48</f>
        <v>0</v>
      </c>
      <c r="I48" s="17">
        <f>B$48*$I$33</f>
        <v>53.21256893333333</v>
      </c>
    </row>
    <row r="49" spans="1:9" ht="14.25" x14ac:dyDescent="0.25">
      <c r="A49" s="19" t="s">
        <v>96</v>
      </c>
      <c r="B49" s="20">
        <f>'[2]44hs D'!B49</f>
        <v>6.0000000000000001E-3</v>
      </c>
      <c r="C49" s="17">
        <f t="shared" si="4"/>
        <v>26.491209333333334</v>
      </c>
      <c r="D49" s="20">
        <f>'[2]44hs D'!D49</f>
        <v>0</v>
      </c>
      <c r="E49" s="17">
        <f t="shared" si="5"/>
        <v>28.742940373333333</v>
      </c>
      <c r="F49" s="20">
        <f>'[2]44hs D'!F49</f>
        <v>0</v>
      </c>
      <c r="G49" s="17">
        <f t="shared" si="6"/>
        <v>30.407157386666672</v>
      </c>
      <c r="H49" s="20">
        <f>'[2]44hs D'!H49</f>
        <v>0</v>
      </c>
      <c r="I49" s="17">
        <f>B$49*$I$33</f>
        <v>31.927541359999999</v>
      </c>
    </row>
    <row r="50" spans="1:9" ht="14.25" x14ac:dyDescent="0.25">
      <c r="A50" s="19" t="s">
        <v>95</v>
      </c>
      <c r="B50" s="20">
        <f>'[2]44hs D'!B50</f>
        <v>2E-3</v>
      </c>
      <c r="C50" s="17">
        <f t="shared" si="4"/>
        <v>8.8304031111111101</v>
      </c>
      <c r="D50" s="20">
        <f>'[2]44hs D'!D50</f>
        <v>0</v>
      </c>
      <c r="E50" s="17">
        <f t="shared" si="5"/>
        <v>9.5809801244444444</v>
      </c>
      <c r="F50" s="20">
        <f>'[2]44hs D'!F50</f>
        <v>0</v>
      </c>
      <c r="G50" s="17">
        <f t="shared" si="6"/>
        <v>10.135719128888891</v>
      </c>
      <c r="H50" s="20">
        <f>'[2]44hs D'!H50</f>
        <v>0</v>
      </c>
      <c r="I50" s="17">
        <f>B$50*$I$33</f>
        <v>10.642513786666667</v>
      </c>
    </row>
    <row r="51" spans="1:9" ht="14.25" x14ac:dyDescent="0.25">
      <c r="A51" s="19" t="s">
        <v>94</v>
      </c>
      <c r="B51" s="20">
        <f>'[2]44hs D'!B51</f>
        <v>0.08</v>
      </c>
      <c r="C51" s="17">
        <f t="shared" si="4"/>
        <v>353.21612444444446</v>
      </c>
      <c r="D51" s="20">
        <f>'[2]44hs D'!D51</f>
        <v>0</v>
      </c>
      <c r="E51" s="17">
        <f t="shared" si="5"/>
        <v>383.23920497777777</v>
      </c>
      <c r="F51" s="20">
        <f>'[2]44hs D'!F51</f>
        <v>0</v>
      </c>
      <c r="G51" s="17">
        <f t="shared" si="6"/>
        <v>405.4287651555556</v>
      </c>
      <c r="H51" s="20">
        <f>'[2]44hs D'!H51</f>
        <v>0</v>
      </c>
      <c r="I51" s="17">
        <f>B$51*$I$33</f>
        <v>425.70055146666664</v>
      </c>
    </row>
    <row r="52" spans="1:9" ht="15" x14ac:dyDescent="0.25">
      <c r="A52" s="73" t="s">
        <v>53</v>
      </c>
      <c r="B52" s="72">
        <f t="shared" ref="B52:G52" si="7">SUM(B44:B51)</f>
        <v>0.35300000000000004</v>
      </c>
      <c r="C52" s="71">
        <f t="shared" si="7"/>
        <v>1558.5661491111109</v>
      </c>
      <c r="D52" s="70">
        <f t="shared" si="7"/>
        <v>0</v>
      </c>
      <c r="E52" s="27">
        <f t="shared" si="7"/>
        <v>1691.0429919644444</v>
      </c>
      <c r="F52" s="70">
        <f t="shared" si="7"/>
        <v>0</v>
      </c>
      <c r="G52" s="27">
        <f t="shared" si="7"/>
        <v>1788.9544262488891</v>
      </c>
      <c r="H52" s="70">
        <f t="shared" ref="H52:I52" si="8">SUM(H44:H51)</f>
        <v>0</v>
      </c>
      <c r="I52" s="27">
        <f t="shared" si="8"/>
        <v>1878.4036833466669</v>
      </c>
    </row>
    <row r="53" spans="1:9" s="42" customFormat="1" ht="15" x14ac:dyDescent="0.25">
      <c r="A53" s="260" t="s">
        <v>93</v>
      </c>
      <c r="B53" s="261"/>
      <c r="C53" s="262"/>
      <c r="D53" s="45"/>
      <c r="E53" s="69"/>
      <c r="F53" s="45"/>
      <c r="G53" s="69"/>
      <c r="H53" s="45"/>
      <c r="I53" s="69"/>
    </row>
    <row r="54" spans="1:9" ht="15" x14ac:dyDescent="0.25">
      <c r="A54" s="67" t="s">
        <v>92</v>
      </c>
      <c r="B54" s="22"/>
      <c r="C54" s="32" t="s">
        <v>33</v>
      </c>
      <c r="D54" s="22"/>
      <c r="E54" s="32" t="s">
        <v>33</v>
      </c>
      <c r="F54" s="22"/>
      <c r="G54" s="32" t="s">
        <v>33</v>
      </c>
      <c r="H54" s="22"/>
      <c r="I54" s="32" t="s">
        <v>33</v>
      </c>
    </row>
    <row r="55" spans="1:9" ht="24" x14ac:dyDescent="0.25">
      <c r="A55" s="66" t="s">
        <v>91</v>
      </c>
      <c r="B55" s="18">
        <v>5.5</v>
      </c>
      <c r="C55" s="17">
        <v>0</v>
      </c>
      <c r="D55" s="18">
        <v>5.5</v>
      </c>
      <c r="E55" s="17">
        <v>0</v>
      </c>
      <c r="F55" s="18">
        <v>5.5</v>
      </c>
      <c r="G55" s="17">
        <v>0</v>
      </c>
      <c r="H55" s="18">
        <v>5.5</v>
      </c>
      <c r="I55" s="17">
        <v>0</v>
      </c>
    </row>
    <row r="56" spans="1:9" ht="15" x14ac:dyDescent="0.25">
      <c r="A56" s="19" t="s">
        <v>90</v>
      </c>
      <c r="B56" s="18">
        <v>37.700000000000003</v>
      </c>
      <c r="C56" s="17">
        <f>B56*13</f>
        <v>490.1</v>
      </c>
      <c r="D56" s="18">
        <v>37.700000000000003</v>
      </c>
      <c r="E56" s="17">
        <v>532.09</v>
      </c>
      <c r="F56" s="18">
        <v>41.23</v>
      </c>
      <c r="G56" s="186">
        <f>(43.62-0.3)*13</f>
        <v>563.16</v>
      </c>
      <c r="H56" s="18">
        <f>Diurno!H56</f>
        <v>45.23</v>
      </c>
      <c r="I56" s="186">
        <f>(45.23-0.3)*13</f>
        <v>584.09</v>
      </c>
    </row>
    <row r="57" spans="1:9" ht="14.25" x14ac:dyDescent="0.25">
      <c r="A57" s="19" t="s">
        <v>89</v>
      </c>
      <c r="B57" s="18"/>
      <c r="C57" s="17">
        <v>153.77000000000001</v>
      </c>
      <c r="D57" s="18"/>
      <c r="E57" s="17">
        <v>169.67</v>
      </c>
      <c r="F57" s="18"/>
      <c r="G57" s="186">
        <v>175.76</v>
      </c>
      <c r="H57" s="18"/>
      <c r="I57" s="186">
        <f>Diurno!I57</f>
        <v>184.55</v>
      </c>
    </row>
    <row r="58" spans="1:9" ht="14.25" x14ac:dyDescent="0.25">
      <c r="A58" s="19" t="s">
        <v>88</v>
      </c>
      <c r="B58" s="18"/>
      <c r="C58" s="17">
        <v>10.63</v>
      </c>
      <c r="D58" s="18"/>
      <c r="E58" s="17">
        <v>11.53</v>
      </c>
      <c r="F58" s="18"/>
      <c r="G58" s="186">
        <v>12.2</v>
      </c>
      <c r="H58" s="18"/>
      <c r="I58" s="186">
        <f>Diurno!I58</f>
        <v>12.81</v>
      </c>
    </row>
    <row r="59" spans="1:9" ht="14.25" x14ac:dyDescent="0.25">
      <c r="A59" s="19" t="s">
        <v>87</v>
      </c>
      <c r="B59" s="18"/>
      <c r="C59" s="17">
        <v>23.5</v>
      </c>
      <c r="D59" s="18"/>
      <c r="E59" s="17">
        <v>25.5</v>
      </c>
      <c r="F59" s="18"/>
      <c r="G59" s="186">
        <v>26.98</v>
      </c>
      <c r="H59" s="18"/>
      <c r="I59" s="186">
        <f>Diurno!I59</f>
        <v>28.33</v>
      </c>
    </row>
    <row r="60" spans="1:9" ht="14.25" x14ac:dyDescent="0.25">
      <c r="A60" s="19" t="s">
        <v>86</v>
      </c>
      <c r="B60" s="18"/>
      <c r="C60" s="17">
        <v>9.25</v>
      </c>
      <c r="D60" s="18"/>
      <c r="E60" s="17">
        <v>10.039999999999999</v>
      </c>
      <c r="F60" s="18"/>
      <c r="G60" s="186">
        <v>12.14</v>
      </c>
      <c r="H60" s="18"/>
      <c r="I60" s="186">
        <f>Diurno!I60</f>
        <v>15.02</v>
      </c>
    </row>
    <row r="61" spans="1:9" ht="15" x14ac:dyDescent="0.25">
      <c r="A61" s="65" t="s">
        <v>53</v>
      </c>
      <c r="B61" s="64"/>
      <c r="C61" s="63">
        <f>SUM(C55:C60)</f>
        <v>687.25</v>
      </c>
      <c r="D61" s="62"/>
      <c r="E61" s="29">
        <f>SUM(E55:E60)</f>
        <v>748.82999999999993</v>
      </c>
      <c r="F61" s="62"/>
      <c r="G61" s="29">
        <f>SUM(G55:G60)</f>
        <v>790.24</v>
      </c>
      <c r="H61" s="62"/>
      <c r="I61" s="29">
        <f>SUM(I55:I60)</f>
        <v>824.80000000000007</v>
      </c>
    </row>
    <row r="62" spans="1:9" s="58" customFormat="1" ht="26.25" customHeight="1" x14ac:dyDescent="0.25">
      <c r="A62" s="256" t="s">
        <v>85</v>
      </c>
      <c r="B62" s="257"/>
      <c r="C62" s="258"/>
      <c r="D62" s="61"/>
      <c r="E62" s="60"/>
      <c r="F62" s="61"/>
      <c r="G62" s="60"/>
      <c r="H62" s="61"/>
      <c r="I62" s="60"/>
    </row>
    <row r="63" spans="1:9" ht="15" x14ac:dyDescent="0.25">
      <c r="A63" s="41" t="s">
        <v>84</v>
      </c>
      <c r="B63" s="40"/>
      <c r="C63" s="39"/>
      <c r="D63" s="40"/>
      <c r="E63" s="39"/>
      <c r="F63" s="40"/>
      <c r="G63" s="39"/>
      <c r="H63" s="40"/>
      <c r="I63" s="39"/>
    </row>
    <row r="64" spans="1:9" ht="15" x14ac:dyDescent="0.25">
      <c r="A64" s="34" t="s">
        <v>83</v>
      </c>
      <c r="B64" s="34"/>
      <c r="C64" s="32" t="s">
        <v>68</v>
      </c>
      <c r="D64" s="34"/>
      <c r="E64" s="32" t="s">
        <v>68</v>
      </c>
      <c r="F64" s="34"/>
      <c r="G64" s="32" t="s">
        <v>68</v>
      </c>
      <c r="H64" s="34"/>
      <c r="I64" s="32" t="s">
        <v>68</v>
      </c>
    </row>
    <row r="65" spans="1:9" ht="14.25" x14ac:dyDescent="0.25">
      <c r="A65" s="37" t="s">
        <v>82</v>
      </c>
      <c r="B65" s="36">
        <f>B40</f>
        <v>0.20429999999999998</v>
      </c>
      <c r="C65" s="17">
        <v>0</v>
      </c>
      <c r="D65" s="36">
        <f>D40</f>
        <v>0</v>
      </c>
      <c r="E65" s="17">
        <v>0</v>
      </c>
      <c r="F65" s="36">
        <f>F40</f>
        <v>0</v>
      </c>
      <c r="G65" s="17">
        <v>0</v>
      </c>
      <c r="H65" s="36">
        <f>H40</f>
        <v>0</v>
      </c>
      <c r="I65" s="17">
        <v>0</v>
      </c>
    </row>
    <row r="66" spans="1:9" s="33" customFormat="1" ht="14.25" x14ac:dyDescent="0.25">
      <c r="A66" s="37" t="s">
        <v>81</v>
      </c>
      <c r="B66" s="36">
        <f t="shared" ref="B66:G66" si="9">B52</f>
        <v>0.35300000000000004</v>
      </c>
      <c r="C66" s="17">
        <f t="shared" si="9"/>
        <v>1558.5661491111109</v>
      </c>
      <c r="D66" s="36">
        <f t="shared" si="9"/>
        <v>0</v>
      </c>
      <c r="E66" s="17">
        <f t="shared" si="9"/>
        <v>1691.0429919644444</v>
      </c>
      <c r="F66" s="36">
        <f t="shared" si="9"/>
        <v>0</v>
      </c>
      <c r="G66" s="17">
        <f t="shared" si="9"/>
        <v>1788.9544262488891</v>
      </c>
      <c r="H66" s="36">
        <f t="shared" ref="H66:I66" si="10">H52</f>
        <v>0</v>
      </c>
      <c r="I66" s="17">
        <f t="shared" si="10"/>
        <v>1878.4036833466669</v>
      </c>
    </row>
    <row r="67" spans="1:9" ht="14.25" x14ac:dyDescent="0.25">
      <c r="A67" s="37" t="s">
        <v>80</v>
      </c>
      <c r="B67" s="36"/>
      <c r="C67" s="17">
        <f>C61</f>
        <v>687.25</v>
      </c>
      <c r="D67" s="36"/>
      <c r="E67" s="17">
        <f>E61</f>
        <v>748.82999999999993</v>
      </c>
      <c r="F67" s="36"/>
      <c r="G67" s="17">
        <f>G61</f>
        <v>790.24</v>
      </c>
      <c r="H67" s="36"/>
      <c r="I67" s="17">
        <f>I61</f>
        <v>824.80000000000007</v>
      </c>
    </row>
    <row r="68" spans="1:9" ht="15" x14ac:dyDescent="0.25">
      <c r="A68" s="21" t="s">
        <v>53</v>
      </c>
      <c r="B68" s="30">
        <f t="shared" ref="B68:G68" si="11">SUM(B65:B67)</f>
        <v>0.55730000000000002</v>
      </c>
      <c r="C68" s="29">
        <f t="shared" si="11"/>
        <v>2245.8161491111109</v>
      </c>
      <c r="D68" s="30">
        <f t="shared" si="11"/>
        <v>0</v>
      </c>
      <c r="E68" s="29">
        <f t="shared" si="11"/>
        <v>2439.8729919644443</v>
      </c>
      <c r="F68" s="30">
        <f t="shared" si="11"/>
        <v>0</v>
      </c>
      <c r="G68" s="29">
        <f t="shared" si="11"/>
        <v>2579.1944262488892</v>
      </c>
      <c r="H68" s="30">
        <f t="shared" ref="H68:I68" si="12">SUM(H65:H67)</f>
        <v>0</v>
      </c>
      <c r="I68" s="29">
        <f t="shared" si="12"/>
        <v>2703.2036833466668</v>
      </c>
    </row>
    <row r="69" spans="1:9" s="8" customFormat="1" ht="9.75" customHeight="1" x14ac:dyDescent="0.25">
      <c r="A69" s="34"/>
      <c r="B69" s="30"/>
      <c r="C69" s="29"/>
      <c r="D69" s="30"/>
      <c r="E69" s="29"/>
      <c r="F69" s="30"/>
      <c r="G69" s="29"/>
      <c r="H69" s="30"/>
      <c r="I69" s="29"/>
    </row>
    <row r="70" spans="1:9" s="33" customFormat="1" ht="15" x14ac:dyDescent="0.25">
      <c r="A70" s="26" t="s">
        <v>79</v>
      </c>
      <c r="B70" s="25"/>
      <c r="C70" s="24"/>
      <c r="D70" s="25"/>
      <c r="E70" s="24"/>
      <c r="F70" s="25"/>
      <c r="G70" s="24"/>
      <c r="H70" s="25"/>
      <c r="I70" s="24"/>
    </row>
    <row r="71" spans="1:9" ht="15" x14ac:dyDescent="0.25">
      <c r="A71" s="23" t="s">
        <v>78</v>
      </c>
      <c r="B71" s="53"/>
      <c r="C71" s="32" t="s">
        <v>68</v>
      </c>
      <c r="D71" s="53"/>
      <c r="E71" s="32" t="s">
        <v>68</v>
      </c>
      <c r="F71" s="53"/>
      <c r="G71" s="32" t="s">
        <v>68</v>
      </c>
      <c r="H71" s="53"/>
      <c r="I71" s="32" t="s">
        <v>68</v>
      </c>
    </row>
    <row r="72" spans="1:9" ht="14.25" x14ac:dyDescent="0.25">
      <c r="A72" s="19" t="s">
        <v>77</v>
      </c>
      <c r="B72" s="54">
        <f>'[2]44hs D'!B73</f>
        <v>8.3333333333333328E-4</v>
      </c>
      <c r="C72" s="17">
        <v>0</v>
      </c>
      <c r="D72" s="54">
        <f>'[2]44hs D'!D73</f>
        <v>0</v>
      </c>
      <c r="E72" s="17">
        <v>3.99</v>
      </c>
      <c r="F72" s="54">
        <f>'[2]44hs D'!F73</f>
        <v>0</v>
      </c>
      <c r="G72" s="17">
        <f t="shared" ref="G72:G77" si="13">B72*$G$33</f>
        <v>4.2232163037037038</v>
      </c>
      <c r="H72" s="54">
        <f>'[2]44hs D'!H73</f>
        <v>0</v>
      </c>
      <c r="I72" s="17">
        <f>B$72*$I$33</f>
        <v>4.4343807444444439</v>
      </c>
    </row>
    <row r="73" spans="1:9" ht="14.25" x14ac:dyDescent="0.25">
      <c r="A73" s="55" t="s">
        <v>76</v>
      </c>
      <c r="B73" s="57">
        <f>'[2]44hs D'!B74</f>
        <v>6.666666666666667E-5</v>
      </c>
      <c r="C73" s="17">
        <v>0</v>
      </c>
      <c r="D73" s="57">
        <f>'[2]44hs D'!D74</f>
        <v>0</v>
      </c>
      <c r="E73" s="17">
        <f>B73*$E$33</f>
        <v>0.31936600414814814</v>
      </c>
      <c r="F73" s="57">
        <f>'[2]44hs D'!F74</f>
        <v>0</v>
      </c>
      <c r="G73" s="17">
        <f t="shared" si="13"/>
        <v>0.33785730429629635</v>
      </c>
      <c r="H73" s="57">
        <f>'[2]44hs D'!H74</f>
        <v>0</v>
      </c>
      <c r="I73" s="17">
        <f>B$73*$I$33</f>
        <v>0.35475045955555556</v>
      </c>
    </row>
    <row r="74" spans="1:9" s="56" customFormat="1" ht="14.25" x14ac:dyDescent="0.25">
      <c r="A74" s="55" t="s">
        <v>75</v>
      </c>
      <c r="B74" s="54">
        <f>'[2]44hs D'!B75</f>
        <v>1.6000000000000003E-3</v>
      </c>
      <c r="C74" s="17">
        <v>0</v>
      </c>
      <c r="D74" s="54">
        <f>'[2]44hs D'!D75</f>
        <v>0</v>
      </c>
      <c r="E74" s="17">
        <f>B74*$E$33</f>
        <v>7.6647840995555567</v>
      </c>
      <c r="F74" s="54">
        <f>'[2]44hs D'!F75</f>
        <v>0</v>
      </c>
      <c r="G74" s="17">
        <f t="shared" si="13"/>
        <v>8.1085753031111132</v>
      </c>
      <c r="H74" s="54">
        <f>'[2]44hs D'!H75</f>
        <v>0</v>
      </c>
      <c r="I74" s="17">
        <f>B$74*$I$33</f>
        <v>8.514011029333334</v>
      </c>
    </row>
    <row r="75" spans="1:9" s="8" customFormat="1" ht="14.25" x14ac:dyDescent="0.25">
      <c r="A75" s="19" t="s">
        <v>74</v>
      </c>
      <c r="B75" s="54">
        <f>'[2]44hs D'!B76</f>
        <v>3.8888888888888892E-4</v>
      </c>
      <c r="C75" s="17">
        <v>0</v>
      </c>
      <c r="D75" s="54">
        <f>'[2]44hs D'!D76</f>
        <v>0</v>
      </c>
      <c r="E75" s="17">
        <f>B75*$E$33</f>
        <v>1.8629683575308644</v>
      </c>
      <c r="F75" s="54">
        <f>'[2]44hs D'!F76</f>
        <v>0</v>
      </c>
      <c r="G75" s="17">
        <f t="shared" si="13"/>
        <v>1.9708342750617287</v>
      </c>
      <c r="H75" s="54">
        <f>'[2]44hs D'!H76</f>
        <v>0</v>
      </c>
      <c r="I75" s="17">
        <f>B$75*$I$33</f>
        <v>2.0693776807407409</v>
      </c>
    </row>
    <row r="76" spans="1:9" ht="28.5" x14ac:dyDescent="0.25">
      <c r="A76" s="55" t="s">
        <v>73</v>
      </c>
      <c r="B76" s="54">
        <f>'[2]44hs D'!B77</f>
        <v>1.372777777777778E-4</v>
      </c>
      <c r="C76" s="17">
        <v>0</v>
      </c>
      <c r="D76" s="54">
        <f>'[2]44hs D'!D77</f>
        <v>0</v>
      </c>
      <c r="E76" s="17">
        <f>B76*$E$33</f>
        <v>0.65762783020839521</v>
      </c>
      <c r="F76" s="54">
        <f>'[2]44hs D'!F77</f>
        <v>0</v>
      </c>
      <c r="G76" s="17">
        <f t="shared" si="13"/>
        <v>0.69570449909679033</v>
      </c>
      <c r="H76" s="54">
        <f>'[2]44hs D'!H77</f>
        <v>0</v>
      </c>
      <c r="I76" s="17">
        <f>B$76*$I$33</f>
        <v>0.73049032130148162</v>
      </c>
    </row>
    <row r="77" spans="1:9" ht="28.5" x14ac:dyDescent="0.25">
      <c r="A77" s="55" t="s">
        <v>72</v>
      </c>
      <c r="B77" s="54">
        <f>'[2]44hs D'!B78</f>
        <v>3.2750666666666657E-2</v>
      </c>
      <c r="C77" s="17">
        <v>0</v>
      </c>
      <c r="D77" s="54">
        <f>'[2]44hs D'!D78</f>
        <v>0</v>
      </c>
      <c r="E77" s="17">
        <f>B77*$E$33</f>
        <v>156.89174319781921</v>
      </c>
      <c r="F77" s="54">
        <f>'[2]44hs D'!F78</f>
        <v>0</v>
      </c>
      <c r="G77" s="17">
        <f t="shared" si="13"/>
        <v>165.97577930859848</v>
      </c>
      <c r="H77" s="54">
        <f>'[2]44hs D'!H78</f>
        <v>0</v>
      </c>
      <c r="I77" s="17">
        <f>B$77*$I$33</f>
        <v>174.27471076126216</v>
      </c>
    </row>
    <row r="78" spans="1:9" ht="15" x14ac:dyDescent="0.25">
      <c r="A78" s="16" t="s">
        <v>71</v>
      </c>
      <c r="B78" s="30">
        <f t="shared" ref="B78:G78" si="14">SUM(B72:B77)</f>
        <v>3.5776833333333327E-2</v>
      </c>
      <c r="C78" s="29">
        <f t="shared" si="14"/>
        <v>0</v>
      </c>
      <c r="D78" s="30">
        <f t="shared" si="14"/>
        <v>0</v>
      </c>
      <c r="E78" s="29">
        <f t="shared" si="14"/>
        <v>171.38648948926217</v>
      </c>
      <c r="F78" s="30">
        <f t="shared" si="14"/>
        <v>0</v>
      </c>
      <c r="G78" s="29">
        <f t="shared" si="14"/>
        <v>181.31196699386811</v>
      </c>
      <c r="H78" s="30">
        <f t="shared" ref="H78:I78" si="15">SUM(H72:H77)</f>
        <v>0</v>
      </c>
      <c r="I78" s="29">
        <f t="shared" si="15"/>
        <v>190.37772099663772</v>
      </c>
    </row>
    <row r="79" spans="1:9" ht="6" customHeight="1" x14ac:dyDescent="0.25">
      <c r="A79" s="14"/>
      <c r="B79" s="50"/>
      <c r="C79" s="27"/>
      <c r="D79" s="50"/>
      <c r="E79" s="27"/>
      <c r="F79" s="50"/>
      <c r="G79" s="27"/>
      <c r="H79" s="50"/>
      <c r="I79" s="27"/>
    </row>
    <row r="80" spans="1:9" s="33" customFormat="1" ht="15" x14ac:dyDescent="0.25">
      <c r="A80" s="26" t="s">
        <v>70</v>
      </c>
      <c r="B80" s="25"/>
      <c r="C80" s="24"/>
      <c r="D80" s="25"/>
      <c r="E80" s="24"/>
      <c r="F80" s="25"/>
      <c r="G80" s="24"/>
      <c r="H80" s="25"/>
      <c r="I80" s="24"/>
    </row>
    <row r="81" spans="1:9" ht="15" x14ac:dyDescent="0.25">
      <c r="A81" s="23" t="s">
        <v>69</v>
      </c>
      <c r="B81" s="53"/>
      <c r="C81" s="32" t="s">
        <v>68</v>
      </c>
      <c r="D81" s="53"/>
      <c r="E81" s="32" t="s">
        <v>68</v>
      </c>
      <c r="F81" s="53"/>
      <c r="G81" s="32" t="s">
        <v>68</v>
      </c>
      <c r="H81" s="53"/>
      <c r="I81" s="32" t="s">
        <v>68</v>
      </c>
    </row>
    <row r="82" spans="1:9" ht="14.25" x14ac:dyDescent="0.25">
      <c r="A82" s="19" t="s">
        <v>67</v>
      </c>
      <c r="B82" s="20">
        <v>9.2999999999999992E-3</v>
      </c>
      <c r="C82" s="17">
        <v>0</v>
      </c>
      <c r="D82" s="20">
        <v>9.2999999999999992E-3</v>
      </c>
      <c r="E82" s="17">
        <f t="shared" ref="E82:E88" si="16">B82*$E$33</f>
        <v>44.55155757866666</v>
      </c>
      <c r="F82" s="20">
        <v>9.2999999999999992E-3</v>
      </c>
      <c r="G82" s="17">
        <f t="shared" ref="G82:G88" si="17">B82*$G$33</f>
        <v>47.131093949333334</v>
      </c>
      <c r="H82" s="20">
        <v>9.2999999999999992E-3</v>
      </c>
      <c r="I82" s="17">
        <f>B$82*$I$33</f>
        <v>49.487689107999998</v>
      </c>
    </row>
    <row r="83" spans="1:9" ht="14.25" x14ac:dyDescent="0.25">
      <c r="A83" s="19" t="s">
        <v>66</v>
      </c>
      <c r="B83" s="20">
        <f>'[2]44hs D'!B84</f>
        <v>2.7777777777777778E-4</v>
      </c>
      <c r="C83" s="17">
        <v>0</v>
      </c>
      <c r="D83" s="20">
        <f>'[2]44hs D'!D84</f>
        <v>0</v>
      </c>
      <c r="E83" s="17">
        <f t="shared" si="16"/>
        <v>1.3306916839506173</v>
      </c>
      <c r="F83" s="20">
        <f>'[2]44hs D'!F84</f>
        <v>0</v>
      </c>
      <c r="G83" s="17">
        <f t="shared" si="17"/>
        <v>1.4077387679012348</v>
      </c>
      <c r="H83" s="20">
        <f>'[2]44hs D'!H84</f>
        <v>0</v>
      </c>
      <c r="I83" s="17">
        <f>B$83*$I$33</f>
        <v>1.4781269148148148</v>
      </c>
    </row>
    <row r="84" spans="1:9" ht="14.25" x14ac:dyDescent="0.25">
      <c r="A84" s="19" t="s">
        <v>65</v>
      </c>
      <c r="B84" s="20">
        <f>'[2]44hs D'!B85</f>
        <v>2.0833333333333332E-4</v>
      </c>
      <c r="C84" s="17">
        <v>0</v>
      </c>
      <c r="D84" s="20">
        <f>'[2]44hs D'!D85</f>
        <v>0</v>
      </c>
      <c r="E84" s="17">
        <f t="shared" si="16"/>
        <v>0.99801876296296288</v>
      </c>
      <c r="F84" s="20">
        <f>'[2]44hs D'!F85</f>
        <v>0</v>
      </c>
      <c r="G84" s="17">
        <f t="shared" si="17"/>
        <v>1.055804075925926</v>
      </c>
      <c r="H84" s="20">
        <f>'[2]44hs D'!H85</f>
        <v>0</v>
      </c>
      <c r="I84" s="17">
        <f>B$84*$I$33</f>
        <v>1.108595186111111</v>
      </c>
    </row>
    <row r="85" spans="1:9" ht="14.25" x14ac:dyDescent="0.25">
      <c r="A85" s="19" t="s">
        <v>64</v>
      </c>
      <c r="B85" s="20">
        <f>'[2]44hs D'!B86</f>
        <v>4.1666666666666664E-4</v>
      </c>
      <c r="C85" s="17">
        <v>0</v>
      </c>
      <c r="D85" s="20">
        <f>'[2]44hs D'!D86</f>
        <v>0</v>
      </c>
      <c r="E85" s="17">
        <f t="shared" si="16"/>
        <v>1.9960375259259258</v>
      </c>
      <c r="F85" s="20">
        <f>'[2]44hs D'!F86</f>
        <v>0</v>
      </c>
      <c r="G85" s="17">
        <f t="shared" si="17"/>
        <v>2.1116081518518519</v>
      </c>
      <c r="H85" s="20">
        <f>'[2]44hs D'!H86</f>
        <v>0</v>
      </c>
      <c r="I85" s="17">
        <f>B$85*$I$33</f>
        <v>2.2171903722222219</v>
      </c>
    </row>
    <row r="86" spans="1:9" ht="14.25" x14ac:dyDescent="0.25">
      <c r="A86" s="19" t="s">
        <v>63</v>
      </c>
      <c r="B86" s="20">
        <f>'[2]44hs D'!B87</f>
        <v>2.0063888888888887E-4</v>
      </c>
      <c r="C86" s="17">
        <v>0</v>
      </c>
      <c r="D86" s="20">
        <f>'[2]44hs D'!D87</f>
        <v>0</v>
      </c>
      <c r="E86" s="17">
        <f t="shared" si="16"/>
        <v>0.96115860331753078</v>
      </c>
      <c r="F86" s="20">
        <f>'[2]44hs D'!F87</f>
        <v>0</v>
      </c>
      <c r="G86" s="17">
        <f t="shared" si="17"/>
        <v>1.0168097120550617</v>
      </c>
      <c r="H86" s="20">
        <f>'[2]44hs D'!H87</f>
        <v>0</v>
      </c>
      <c r="I86" s="17">
        <f>B$86*$I$33</f>
        <v>1.0676510705707407</v>
      </c>
    </row>
    <row r="87" spans="1:9" ht="15.75" customHeight="1" x14ac:dyDescent="0.25">
      <c r="A87" s="52" t="s">
        <v>62</v>
      </c>
      <c r="B87" s="20">
        <f>'[2]44hs D'!B88</f>
        <v>0</v>
      </c>
      <c r="C87" s="17">
        <v>0</v>
      </c>
      <c r="D87" s="20">
        <f>'[2]44hs D'!D88</f>
        <v>0</v>
      </c>
      <c r="E87" s="17">
        <f t="shared" si="16"/>
        <v>0</v>
      </c>
      <c r="F87" s="20">
        <f>'[2]44hs D'!F88</f>
        <v>0</v>
      </c>
      <c r="G87" s="17">
        <f t="shared" si="17"/>
        <v>0</v>
      </c>
      <c r="H87" s="20">
        <f>'[2]44hs D'!H88</f>
        <v>0</v>
      </c>
      <c r="I87" s="17">
        <f>B$87*$I$33</f>
        <v>0</v>
      </c>
    </row>
    <row r="88" spans="1:9" ht="15" customHeight="1" x14ac:dyDescent="0.25">
      <c r="A88" s="51" t="s">
        <v>22</v>
      </c>
      <c r="B88" s="50">
        <f>SUM(B82:B87)</f>
        <v>1.0403416666666665E-2</v>
      </c>
      <c r="C88" s="17">
        <v>0</v>
      </c>
      <c r="D88" s="50">
        <f>SUM(D82:D87)</f>
        <v>9.2999999999999992E-3</v>
      </c>
      <c r="E88" s="17">
        <f t="shared" si="16"/>
        <v>49.837464154823692</v>
      </c>
      <c r="F88" s="50">
        <f>SUM(F82:F87)</f>
        <v>9.2999999999999992E-3</v>
      </c>
      <c r="G88" s="17">
        <f t="shared" si="17"/>
        <v>52.723054657067401</v>
      </c>
      <c r="H88" s="50">
        <f>SUM(H82:H87)</f>
        <v>9.2999999999999992E-3</v>
      </c>
      <c r="I88" s="17">
        <f>B$88*$I$33</f>
        <v>55.359252651718876</v>
      </c>
    </row>
    <row r="89" spans="1:9" ht="15" customHeight="1" x14ac:dyDescent="0.25">
      <c r="A89" s="21" t="s">
        <v>53</v>
      </c>
      <c r="B89" s="30">
        <f>SUM(B88:B88)</f>
        <v>1.0403416666666665E-2</v>
      </c>
      <c r="C89" s="29">
        <f>SUM(C82:C88)</f>
        <v>0</v>
      </c>
      <c r="D89" s="30">
        <f>SUM(D88:D88)</f>
        <v>9.2999999999999992E-3</v>
      </c>
      <c r="E89" s="29">
        <f>E88</f>
        <v>49.837464154823692</v>
      </c>
      <c r="F89" s="30">
        <f>SUM(F88:F88)</f>
        <v>9.2999999999999992E-3</v>
      </c>
      <c r="G89" s="29">
        <f>G88</f>
        <v>52.723054657067401</v>
      </c>
      <c r="H89" s="30">
        <f>SUM(H88:H88)</f>
        <v>9.2999999999999992E-3</v>
      </c>
      <c r="I89" s="29">
        <f>I88</f>
        <v>55.359252651718876</v>
      </c>
    </row>
    <row r="90" spans="1:9" x14ac:dyDescent="0.25">
      <c r="A90" s="23" t="s">
        <v>61</v>
      </c>
      <c r="B90" s="49"/>
      <c r="C90" s="12" t="s">
        <v>33</v>
      </c>
      <c r="D90" s="49"/>
      <c r="E90" s="12" t="s">
        <v>33</v>
      </c>
      <c r="F90" s="49"/>
      <c r="G90" s="12" t="s">
        <v>33</v>
      </c>
      <c r="H90" s="49"/>
      <c r="I90" s="12" t="s">
        <v>33</v>
      </c>
    </row>
    <row r="91" spans="1:9" x14ac:dyDescent="0.25">
      <c r="A91" s="31" t="s">
        <v>60</v>
      </c>
      <c r="B91" s="48"/>
      <c r="C91" s="47">
        <f>C33/220*0.5*1*13</f>
        <v>130.44913686868688</v>
      </c>
      <c r="D91" s="48"/>
      <c r="E91" s="47">
        <f>E33/220*0.5*1*13</f>
        <v>141.53720638383837</v>
      </c>
      <c r="F91" s="48"/>
      <c r="G91" s="47">
        <f>G33/220*0.5*1*13</f>
        <v>149.73221440404043</v>
      </c>
      <c r="H91" s="48"/>
      <c r="I91" s="47">
        <f>I33/220*0.5*1*13</f>
        <v>157.21895366666666</v>
      </c>
    </row>
    <row r="92" spans="1:9" ht="0.75" customHeight="1" x14ac:dyDescent="0.25">
      <c r="A92" s="14"/>
      <c r="B92" s="46"/>
      <c r="C92" s="11"/>
      <c r="D92" s="46"/>
      <c r="E92" s="11"/>
      <c r="F92" s="46"/>
      <c r="G92" s="11"/>
      <c r="H92" s="46"/>
      <c r="I92" s="11"/>
    </row>
    <row r="93" spans="1:9" ht="15" customHeight="1" x14ac:dyDescent="0.25">
      <c r="A93" s="16" t="s">
        <v>59</v>
      </c>
      <c r="B93" s="15"/>
      <c r="C93" s="10">
        <f>SUM(C90:C91)</f>
        <v>130.44913686868688</v>
      </c>
      <c r="D93" s="15"/>
      <c r="E93" s="10">
        <f>SUM(E90:E91)</f>
        <v>141.53720638383837</v>
      </c>
      <c r="F93" s="15"/>
      <c r="G93" s="10">
        <f>SUM(G90:G91)</f>
        <v>149.73221440404043</v>
      </c>
      <c r="H93" s="15"/>
      <c r="I93" s="10">
        <f>SUM(I90:I91)</f>
        <v>157.21895366666666</v>
      </c>
    </row>
    <row r="94" spans="1:9" s="42" customFormat="1" ht="33" customHeight="1" x14ac:dyDescent="0.25">
      <c r="A94" s="256" t="s">
        <v>58</v>
      </c>
      <c r="B94" s="257"/>
      <c r="C94" s="258"/>
      <c r="D94" s="45"/>
      <c r="E94" s="44"/>
      <c r="F94" s="45"/>
      <c r="G94" s="44"/>
      <c r="H94" s="45"/>
      <c r="I94" s="44"/>
    </row>
    <row r="95" spans="1:9" ht="15" x14ac:dyDescent="0.25">
      <c r="A95" s="41" t="s">
        <v>57</v>
      </c>
      <c r="B95" s="40"/>
      <c r="C95" s="39"/>
      <c r="D95" s="40"/>
      <c r="E95" s="39"/>
      <c r="F95" s="40"/>
      <c r="G95" s="39"/>
      <c r="H95" s="40"/>
      <c r="I95" s="39"/>
    </row>
    <row r="96" spans="1:9" ht="15" x14ac:dyDescent="0.25">
      <c r="A96" s="38" t="s">
        <v>56</v>
      </c>
      <c r="B96" s="34"/>
      <c r="C96" s="32" t="s">
        <v>33</v>
      </c>
      <c r="D96" s="34"/>
      <c r="E96" s="32" t="s">
        <v>33</v>
      </c>
      <c r="F96" s="34"/>
      <c r="G96" s="32" t="s">
        <v>33</v>
      </c>
      <c r="H96" s="34"/>
      <c r="I96" s="32" t="s">
        <v>33</v>
      </c>
    </row>
    <row r="97" spans="1:9" ht="14.25" x14ac:dyDescent="0.25">
      <c r="A97" s="37" t="s">
        <v>55</v>
      </c>
      <c r="B97" s="36">
        <f>B89</f>
        <v>1.0403416666666665E-2</v>
      </c>
      <c r="C97" s="17">
        <f>C89</f>
        <v>0</v>
      </c>
      <c r="D97" s="36">
        <f>D89</f>
        <v>9.2999999999999992E-3</v>
      </c>
      <c r="E97" s="17">
        <v>0</v>
      </c>
      <c r="F97" s="36">
        <f>F89</f>
        <v>9.2999999999999992E-3</v>
      </c>
      <c r="G97" s="17">
        <v>0</v>
      </c>
      <c r="H97" s="36">
        <f>H89</f>
        <v>9.2999999999999992E-3</v>
      </c>
      <c r="I97" s="17">
        <v>0</v>
      </c>
    </row>
    <row r="98" spans="1:9" s="33" customFormat="1" ht="14.25" x14ac:dyDescent="0.25">
      <c r="A98" s="37" t="s">
        <v>54</v>
      </c>
      <c r="B98" s="36"/>
      <c r="C98" s="35">
        <f>C93</f>
        <v>130.44913686868688</v>
      </c>
      <c r="D98" s="36"/>
      <c r="E98" s="35">
        <f>E93</f>
        <v>141.53720638383837</v>
      </c>
      <c r="F98" s="36"/>
      <c r="G98" s="35">
        <f>G93</f>
        <v>149.73221440404043</v>
      </c>
      <c r="H98" s="36"/>
      <c r="I98" s="35">
        <f>I93</f>
        <v>157.21895366666666</v>
      </c>
    </row>
    <row r="99" spans="1:9" ht="15" x14ac:dyDescent="0.25">
      <c r="A99" s="21" t="s">
        <v>53</v>
      </c>
      <c r="B99" s="30">
        <f t="shared" ref="B99:G99" si="18">SUM(B97:B98)</f>
        <v>1.0403416666666665E-2</v>
      </c>
      <c r="C99" s="29">
        <f t="shared" si="18"/>
        <v>130.44913686868688</v>
      </c>
      <c r="D99" s="30">
        <f t="shared" si="18"/>
        <v>9.2999999999999992E-3</v>
      </c>
      <c r="E99" s="29">
        <f t="shared" si="18"/>
        <v>141.53720638383837</v>
      </c>
      <c r="F99" s="30">
        <f t="shared" si="18"/>
        <v>9.2999999999999992E-3</v>
      </c>
      <c r="G99" s="29">
        <f t="shared" si="18"/>
        <v>149.73221440404043</v>
      </c>
      <c r="H99" s="30">
        <f t="shared" ref="H99:I99" si="19">SUM(H97:H98)</f>
        <v>9.2999999999999992E-3</v>
      </c>
      <c r="I99" s="29">
        <f t="shared" si="19"/>
        <v>157.21895366666666</v>
      </c>
    </row>
    <row r="100" spans="1:9" s="8" customFormat="1" ht="15" x14ac:dyDescent="0.25">
      <c r="A100" s="34"/>
      <c r="B100" s="30"/>
      <c r="C100" s="29"/>
      <c r="D100" s="30"/>
      <c r="E100" s="29"/>
      <c r="F100" s="30"/>
      <c r="G100" s="29"/>
      <c r="H100" s="30"/>
      <c r="I100" s="29"/>
    </row>
    <row r="101" spans="1:9" s="33" customFormat="1" ht="15" x14ac:dyDescent="0.25">
      <c r="A101" s="26" t="s">
        <v>52</v>
      </c>
      <c r="B101" s="25"/>
      <c r="C101" s="24"/>
      <c r="D101" s="25"/>
      <c r="E101" s="24"/>
      <c r="F101" s="25"/>
      <c r="G101" s="24"/>
      <c r="H101" s="25"/>
      <c r="I101" s="24"/>
    </row>
    <row r="102" spans="1:9" ht="15" x14ac:dyDescent="0.25">
      <c r="A102" s="23" t="s">
        <v>51</v>
      </c>
      <c r="B102" s="22"/>
      <c r="C102" s="32" t="s">
        <v>33</v>
      </c>
      <c r="D102" s="22"/>
      <c r="E102" s="32" t="s">
        <v>33</v>
      </c>
      <c r="F102" s="22"/>
      <c r="G102" s="32" t="s">
        <v>33</v>
      </c>
      <c r="H102" s="22"/>
      <c r="I102" s="32" t="s">
        <v>33</v>
      </c>
    </row>
    <row r="103" spans="1:9" ht="14.25" x14ac:dyDescent="0.25">
      <c r="A103" s="31" t="s">
        <v>50</v>
      </c>
      <c r="B103" s="18"/>
      <c r="C103" s="17">
        <f>[2]Uniforme!G13</f>
        <v>95.242999999999995</v>
      </c>
      <c r="D103" s="18"/>
      <c r="E103" s="17">
        <f>C103</f>
        <v>95.242999999999995</v>
      </c>
      <c r="F103" s="18"/>
      <c r="G103" s="17">
        <f>E103</f>
        <v>95.242999999999995</v>
      </c>
      <c r="H103" s="18"/>
      <c r="I103" s="17">
        <f>G103</f>
        <v>95.242999999999995</v>
      </c>
    </row>
    <row r="104" spans="1:9" ht="14.25" x14ac:dyDescent="0.25">
      <c r="A104" s="31" t="s">
        <v>49</v>
      </c>
      <c r="B104" s="18"/>
      <c r="C104" s="17">
        <f>[2]Materiais!G68</f>
        <v>30.521296296296295</v>
      </c>
      <c r="D104" s="18"/>
      <c r="E104" s="17">
        <f>C104</f>
        <v>30.521296296296295</v>
      </c>
      <c r="F104" s="18"/>
      <c r="G104" s="17">
        <f>E104</f>
        <v>30.521296296296295</v>
      </c>
      <c r="H104" s="18"/>
      <c r="I104" s="17">
        <f>G104</f>
        <v>30.521296296296295</v>
      </c>
    </row>
    <row r="105" spans="1:9" ht="14.25" x14ac:dyDescent="0.25">
      <c r="A105" s="31" t="s">
        <v>48</v>
      </c>
      <c r="B105" s="18"/>
      <c r="C105" s="17">
        <f>[2]Equipamentos!G54</f>
        <v>38.435185185185183</v>
      </c>
      <c r="D105" s="18"/>
      <c r="E105" s="17">
        <f>C105</f>
        <v>38.435185185185183</v>
      </c>
      <c r="F105" s="18"/>
      <c r="G105" s="17">
        <f>E105</f>
        <v>38.435185185185183</v>
      </c>
      <c r="H105" s="18"/>
      <c r="I105" s="17">
        <f>G105</f>
        <v>38.435185185185183</v>
      </c>
    </row>
    <row r="106" spans="1:9" ht="14.25" x14ac:dyDescent="0.25">
      <c r="A106" s="31" t="s">
        <v>47</v>
      </c>
      <c r="B106" s="18"/>
      <c r="C106" s="17"/>
      <c r="D106" s="18"/>
      <c r="E106" s="17"/>
      <c r="F106" s="18"/>
      <c r="G106" s="17"/>
      <c r="H106" s="18"/>
      <c r="I106" s="17"/>
    </row>
    <row r="107" spans="1:9" ht="15" x14ac:dyDescent="0.25">
      <c r="A107" s="16" t="s">
        <v>46</v>
      </c>
      <c r="B107" s="30"/>
      <c r="C107" s="29">
        <f>SUM(C103:C106)</f>
        <v>164.19948148148148</v>
      </c>
      <c r="D107" s="30"/>
      <c r="E107" s="29">
        <f>SUM(E103:E106)</f>
        <v>164.19948148148148</v>
      </c>
      <c r="F107" s="30"/>
      <c r="G107" s="29">
        <f>SUM(G103:G106)</f>
        <v>164.19948148148148</v>
      </c>
      <c r="H107" s="30"/>
      <c r="I107" s="29">
        <f>SUM(I103:I106)</f>
        <v>164.19948148148148</v>
      </c>
    </row>
    <row r="108" spans="1:9" ht="15" x14ac:dyDescent="0.25">
      <c r="A108" s="14"/>
      <c r="B108" s="28"/>
      <c r="C108" s="27"/>
      <c r="D108" s="28"/>
      <c r="E108" s="27"/>
      <c r="F108" s="28"/>
      <c r="G108" s="27"/>
      <c r="H108" s="28"/>
      <c r="I108" s="27"/>
    </row>
    <row r="109" spans="1:9" ht="15" x14ac:dyDescent="0.25">
      <c r="A109" s="26" t="s">
        <v>45</v>
      </c>
      <c r="B109" s="25"/>
      <c r="C109" s="24"/>
      <c r="D109" s="25"/>
      <c r="E109" s="24"/>
      <c r="F109" s="25"/>
      <c r="G109" s="24"/>
      <c r="H109" s="25"/>
      <c r="I109" s="24"/>
    </row>
    <row r="110" spans="1:9" ht="15" x14ac:dyDescent="0.25">
      <c r="A110" s="23" t="s">
        <v>44</v>
      </c>
      <c r="B110" s="22"/>
      <c r="C110" s="21" t="s">
        <v>33</v>
      </c>
      <c r="D110" s="22"/>
      <c r="E110" s="21" t="s">
        <v>33</v>
      </c>
      <c r="F110" s="22"/>
      <c r="G110" s="21" t="s">
        <v>33</v>
      </c>
      <c r="H110" s="22"/>
      <c r="I110" s="21" t="s">
        <v>33</v>
      </c>
    </row>
    <row r="111" spans="1:9" ht="14.25" x14ac:dyDescent="0.25">
      <c r="A111" s="19" t="s">
        <v>43</v>
      </c>
      <c r="B111" s="20">
        <v>0.01</v>
      </c>
      <c r="C111" s="17">
        <f>C127*B111</f>
        <v>69.556663230168354</v>
      </c>
      <c r="D111" s="20">
        <v>0.01</v>
      </c>
      <c r="E111" s="17">
        <v>75.36</v>
      </c>
      <c r="F111" s="20">
        <v>0.01</v>
      </c>
      <c r="G111" s="17">
        <f>F111*G127</f>
        <v>79.609856865788558</v>
      </c>
      <c r="H111" s="20">
        <v>0.01</v>
      </c>
      <c r="I111" s="17">
        <f>H111*I127</f>
        <v>83.45879011828147</v>
      </c>
    </row>
    <row r="112" spans="1:9" ht="14.25" x14ac:dyDescent="0.25">
      <c r="A112" s="19" t="s">
        <v>42</v>
      </c>
      <c r="B112" s="20">
        <v>1.44E-2</v>
      </c>
      <c r="C112" s="17">
        <f>(C127+C111)*B112</f>
        <v>101.16321100195684</v>
      </c>
      <c r="D112" s="20">
        <v>1.44E-2</v>
      </c>
      <c r="E112" s="17">
        <v>109.61</v>
      </c>
      <c r="F112" s="20">
        <v>1.44E-2</v>
      </c>
      <c r="G112" s="17">
        <f>(G127+G111)*B112</f>
        <v>115.78457582560289</v>
      </c>
      <c r="H112" s="20">
        <v>1.44E-2</v>
      </c>
      <c r="I112" s="17">
        <f>(I127+I111)*D112</f>
        <v>121.38246434802858</v>
      </c>
    </row>
    <row r="113" spans="1:9" ht="14.25" x14ac:dyDescent="0.25">
      <c r="A113" s="19" t="s">
        <v>41</v>
      </c>
      <c r="B113" s="20">
        <f>SUM(B114:B116)</f>
        <v>8.6499999999999994E-2</v>
      </c>
      <c r="C113" s="17">
        <f ca="1">SUM(C114:C116)</f>
        <v>674.8028528320034</v>
      </c>
      <c r="D113" s="20">
        <f>SUM(D114:D116)</f>
        <v>8.6499999999999994E-2</v>
      </c>
      <c r="E113" s="17">
        <v>731.11</v>
      </c>
      <c r="F113" s="20">
        <f>SUM(F114:F116)</f>
        <v>8.6499999999999994E-2</v>
      </c>
      <c r="G113" s="17">
        <f>G129*F113</f>
        <v>772.33374966269992</v>
      </c>
      <c r="H113" s="20">
        <f>SUM(H114:H116)</f>
        <v>8.6499999999999994E-2</v>
      </c>
      <c r="I113" s="17">
        <f>I129*H113</f>
        <v>809.67411388557264</v>
      </c>
    </row>
    <row r="114" spans="1:9" ht="14.25" x14ac:dyDescent="0.25">
      <c r="A114" s="19" t="s">
        <v>40</v>
      </c>
      <c r="B114" s="20">
        <v>3.6499999999999998E-2</v>
      </c>
      <c r="C114" s="17">
        <f ca="1">C129*B114</f>
        <v>284.74340032795516</v>
      </c>
      <c r="D114" s="20">
        <v>3.6499999999999998E-2</v>
      </c>
      <c r="E114" s="17">
        <v>305.8</v>
      </c>
      <c r="F114" s="20">
        <v>3.6499999999999998E-2</v>
      </c>
      <c r="G114" s="17">
        <f>B114*$G$129</f>
        <v>325.89805621605257</v>
      </c>
      <c r="H114" s="20">
        <v>3.6499999999999998E-2</v>
      </c>
      <c r="I114" s="17">
        <f>H114*$I$129</f>
        <v>341.65439487657108</v>
      </c>
    </row>
    <row r="115" spans="1:9" ht="14.25" x14ac:dyDescent="0.25">
      <c r="A115" s="19" t="s">
        <v>39</v>
      </c>
      <c r="B115" s="20">
        <v>0</v>
      </c>
      <c r="C115" s="17"/>
      <c r="D115" s="20">
        <v>0</v>
      </c>
      <c r="E115" s="17"/>
      <c r="F115" s="20">
        <v>0</v>
      </c>
      <c r="G115" s="17">
        <f>B115*$G$129</f>
        <v>0</v>
      </c>
      <c r="H115" s="20">
        <v>0</v>
      </c>
      <c r="I115" s="17">
        <f>D115*$G$129</f>
        <v>0</v>
      </c>
    </row>
    <row r="116" spans="1:9" ht="14.25" x14ac:dyDescent="0.25">
      <c r="A116" s="19" t="s">
        <v>38</v>
      </c>
      <c r="B116" s="20">
        <v>0.05</v>
      </c>
      <c r="C116" s="17">
        <f ca="1">C129*B116</f>
        <v>390.05945250404824</v>
      </c>
      <c r="D116" s="20">
        <v>0.05</v>
      </c>
      <c r="E116" s="17">
        <v>422.61</v>
      </c>
      <c r="F116" s="20">
        <v>0.05</v>
      </c>
      <c r="G116" s="17">
        <f>B116*$G$129</f>
        <v>446.43569344664741</v>
      </c>
      <c r="H116" s="20">
        <v>0.05</v>
      </c>
      <c r="I116" s="17">
        <f>H116*$I$129</f>
        <v>468.01971900900156</v>
      </c>
    </row>
    <row r="117" spans="1:9" ht="14.25" x14ac:dyDescent="0.25">
      <c r="A117" s="19" t="s">
        <v>37</v>
      </c>
      <c r="B117" s="18"/>
      <c r="C117" s="17"/>
      <c r="D117" s="18"/>
      <c r="E117" s="17"/>
      <c r="F117" s="18"/>
      <c r="G117" s="17"/>
      <c r="H117" s="18"/>
      <c r="I117" s="17"/>
    </row>
    <row r="118" spans="1:9" x14ac:dyDescent="0.25">
      <c r="A118" s="16" t="s">
        <v>36</v>
      </c>
      <c r="B118" s="15"/>
      <c r="C118" s="10">
        <f ca="1">SUM(C111:C113)</f>
        <v>845.52272706412862</v>
      </c>
      <c r="D118" s="15"/>
      <c r="E118" s="10">
        <f>SUM(E111:E113)</f>
        <v>916.08</v>
      </c>
      <c r="F118" s="15"/>
      <c r="G118" s="10">
        <f>G113+G112+G111</f>
        <v>967.72818235409136</v>
      </c>
      <c r="H118" s="15"/>
      <c r="I118" s="10">
        <f>I113+I112+I111</f>
        <v>1014.5153683518827</v>
      </c>
    </row>
    <row r="119" spans="1:9" x14ac:dyDescent="0.25">
      <c r="A119" s="14"/>
      <c r="B119" s="13"/>
      <c r="C119" s="11"/>
      <c r="D119" s="13"/>
      <c r="E119" s="11"/>
      <c r="F119" s="13"/>
      <c r="G119" s="11"/>
      <c r="H119" s="13"/>
      <c r="I119" s="11"/>
    </row>
    <row r="120" spans="1:9" x14ac:dyDescent="0.25">
      <c r="A120" s="263" t="s">
        <v>35</v>
      </c>
      <c r="B120" s="263"/>
      <c r="C120" s="263"/>
      <c r="D120" s="95"/>
      <c r="E120" s="8"/>
      <c r="F120" s="95"/>
      <c r="G120" s="8"/>
      <c r="H120" s="95"/>
      <c r="I120" s="8"/>
    </row>
    <row r="121" spans="1:9" x14ac:dyDescent="0.25">
      <c r="A121" s="264" t="s">
        <v>34</v>
      </c>
      <c r="B121" s="264"/>
      <c r="C121" s="12" t="s">
        <v>33</v>
      </c>
      <c r="D121" s="95"/>
      <c r="E121" s="12" t="s">
        <v>33</v>
      </c>
      <c r="F121" s="95"/>
      <c r="G121" s="12" t="s">
        <v>33</v>
      </c>
      <c r="H121" s="95"/>
      <c r="I121" s="12" t="s">
        <v>33</v>
      </c>
    </row>
    <row r="122" spans="1:9" x14ac:dyDescent="0.25">
      <c r="A122" s="255" t="s">
        <v>32</v>
      </c>
      <c r="B122" s="255"/>
      <c r="C122" s="11">
        <f>C33</f>
        <v>4415.2015555555554</v>
      </c>
      <c r="D122" s="95"/>
      <c r="E122" s="11">
        <f>E33</f>
        <v>4790.4900622222222</v>
      </c>
      <c r="F122" s="95"/>
      <c r="G122" s="11">
        <f>G33</f>
        <v>5067.8595644444449</v>
      </c>
      <c r="H122" s="95"/>
      <c r="I122" s="11">
        <f>I33</f>
        <v>5321.2568933333332</v>
      </c>
    </row>
    <row r="123" spans="1:9" x14ac:dyDescent="0.25">
      <c r="A123" s="255" t="s">
        <v>31</v>
      </c>
      <c r="B123" s="255"/>
      <c r="C123" s="11">
        <f>C68</f>
        <v>2245.8161491111109</v>
      </c>
      <c r="D123" s="95"/>
      <c r="E123" s="11">
        <f>E68</f>
        <v>2439.8729919644443</v>
      </c>
      <c r="F123" s="95"/>
      <c r="G123" s="11">
        <f>G68</f>
        <v>2579.1944262488892</v>
      </c>
      <c r="H123" s="95"/>
      <c r="I123" s="11">
        <f>I68</f>
        <v>2703.2036833466668</v>
      </c>
    </row>
    <row r="124" spans="1:9" x14ac:dyDescent="0.25">
      <c r="A124" s="255" t="s">
        <v>30</v>
      </c>
      <c r="B124" s="255"/>
      <c r="C124" s="11">
        <f>C78</f>
        <v>0</v>
      </c>
      <c r="D124" s="95"/>
      <c r="E124" s="11">
        <v>0</v>
      </c>
      <c r="F124" s="95"/>
      <c r="G124" s="11">
        <v>0</v>
      </c>
      <c r="H124" s="95"/>
      <c r="I124" s="11">
        <v>0</v>
      </c>
    </row>
    <row r="125" spans="1:9" x14ac:dyDescent="0.25">
      <c r="A125" s="255" t="s">
        <v>29</v>
      </c>
      <c r="B125" s="255"/>
      <c r="C125" s="11">
        <f>C99</f>
        <v>130.44913686868688</v>
      </c>
      <c r="D125" s="95"/>
      <c r="E125" s="11">
        <f>E99</f>
        <v>141.53720638383837</v>
      </c>
      <c r="F125" s="95"/>
      <c r="G125" s="11">
        <f>G99</f>
        <v>149.73221440404043</v>
      </c>
      <c r="H125" s="95"/>
      <c r="I125" s="11">
        <f>I99</f>
        <v>157.21895366666666</v>
      </c>
    </row>
    <row r="126" spans="1:9" x14ac:dyDescent="0.25">
      <c r="A126" s="255" t="s">
        <v>28</v>
      </c>
      <c r="B126" s="255"/>
      <c r="C126" s="11">
        <f>C107</f>
        <v>164.19948148148148</v>
      </c>
      <c r="D126" s="95"/>
      <c r="E126" s="11">
        <f>E107</f>
        <v>164.19948148148148</v>
      </c>
      <c r="F126" s="95"/>
      <c r="G126" s="11">
        <f>G107</f>
        <v>164.19948148148148</v>
      </c>
      <c r="H126" s="95"/>
      <c r="I126" s="11">
        <f>I107</f>
        <v>164.19948148148148</v>
      </c>
    </row>
    <row r="127" spans="1:9" x14ac:dyDescent="0.25">
      <c r="A127" s="263" t="s">
        <v>27</v>
      </c>
      <c r="B127" s="263"/>
      <c r="C127" s="11">
        <f>SUM(C122:C126)</f>
        <v>6955.6663230168351</v>
      </c>
      <c r="D127" s="95"/>
      <c r="E127" s="11">
        <f>SUM(E122:E126)</f>
        <v>7536.0997420519861</v>
      </c>
      <c r="F127" s="95"/>
      <c r="G127" s="11">
        <f>SUM(G122:G126)</f>
        <v>7960.9856865788561</v>
      </c>
      <c r="H127" s="95"/>
      <c r="I127" s="11">
        <f>SUM(I122:I126)</f>
        <v>8345.8790118281468</v>
      </c>
    </row>
    <row r="128" spans="1:9" x14ac:dyDescent="0.25">
      <c r="A128" s="255" t="s">
        <v>26</v>
      </c>
      <c r="B128" s="255"/>
      <c r="C128" s="11">
        <f ca="1">C118</f>
        <v>845.52272706412862</v>
      </c>
      <c r="D128" s="95"/>
      <c r="E128" s="11">
        <f>E118</f>
        <v>916.08</v>
      </c>
      <c r="F128" s="95"/>
      <c r="G128" s="11">
        <f>G118</f>
        <v>967.72818235409136</v>
      </c>
      <c r="H128" s="95"/>
      <c r="I128" s="11">
        <f>I118</f>
        <v>1014.5153683518827</v>
      </c>
    </row>
    <row r="129" spans="1:9" ht="15.75" customHeight="1" x14ac:dyDescent="0.25">
      <c r="A129" s="265" t="s">
        <v>25</v>
      </c>
      <c r="B129" s="265"/>
      <c r="C129" s="10">
        <f ca="1">SUM(C127:C128)</f>
        <v>7801.1890500809641</v>
      </c>
      <c r="D129" s="96"/>
      <c r="E129" s="10">
        <f>SUM(E127:E128)</f>
        <v>8452.179742051987</v>
      </c>
      <c r="F129" s="96"/>
      <c r="G129" s="10">
        <f>(G127+G111+G112)/0.9135</f>
        <v>8928.7138689329477</v>
      </c>
      <c r="H129" s="96"/>
      <c r="I129" s="10">
        <f>(I127+I111+I112)/0.9135</f>
        <v>9360.3943801800306</v>
      </c>
    </row>
    <row r="130" spans="1:9" x14ac:dyDescent="0.25">
      <c r="A130" s="266"/>
      <c r="B130" s="267"/>
      <c r="C130" s="268"/>
      <c r="D130" s="95"/>
      <c r="E130" s="8"/>
      <c r="F130" s="95"/>
      <c r="G130" s="8"/>
      <c r="H130" s="95"/>
      <c r="I130" s="8"/>
    </row>
    <row r="131" spans="1:9" ht="15.75" customHeight="1" x14ac:dyDescent="0.25">
      <c r="A131" s="265" t="s">
        <v>24</v>
      </c>
      <c r="B131" s="265"/>
      <c r="C131" s="10">
        <f ca="1">C129*2</f>
        <v>15602.378100161928</v>
      </c>
      <c r="D131" s="95"/>
      <c r="E131" s="10">
        <f>E129*2</f>
        <v>16904.359484103974</v>
      </c>
      <c r="F131" s="95"/>
      <c r="G131" s="10">
        <f>G129*2</f>
        <v>17857.427737865895</v>
      </c>
      <c r="H131" s="95"/>
      <c r="I131" s="10">
        <f>I129*2</f>
        <v>18720.788760360061</v>
      </c>
    </row>
    <row r="132" spans="1:9" x14ac:dyDescent="0.25"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9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B144" s="8"/>
      <c r="C144" s="8"/>
      <c r="D144" s="8"/>
      <c r="E144" s="8"/>
      <c r="F144" s="8"/>
      <c r="G144" s="8"/>
      <c r="H144" s="8"/>
      <c r="I144" s="8"/>
    </row>
    <row r="145" spans="2:9" x14ac:dyDescent="0.25">
      <c r="B145" s="8"/>
      <c r="C145" s="8"/>
      <c r="D145" s="8"/>
      <c r="E145" s="8"/>
      <c r="F145" s="8"/>
      <c r="G145" s="8"/>
      <c r="H145" s="8"/>
      <c r="I145" s="8"/>
    </row>
    <row r="146" spans="2:9" x14ac:dyDescent="0.25">
      <c r="B146" s="8"/>
      <c r="C146" s="8"/>
      <c r="D146" s="8"/>
      <c r="E146" s="8"/>
      <c r="F146" s="8"/>
      <c r="G146" s="8"/>
      <c r="H146" s="8"/>
      <c r="I146" s="8"/>
    </row>
    <row r="147" spans="2:9" x14ac:dyDescent="0.25">
      <c r="B147" s="8"/>
      <c r="C147" s="8"/>
      <c r="D147" s="8"/>
      <c r="E147" s="8"/>
      <c r="F147" s="8"/>
      <c r="G147" s="8"/>
      <c r="H147" s="8"/>
      <c r="I147" s="8"/>
    </row>
    <row r="148" spans="2:9" x14ac:dyDescent="0.25">
      <c r="B148" s="8"/>
      <c r="C148" s="8"/>
      <c r="D148" s="8"/>
      <c r="E148" s="8"/>
      <c r="F148" s="8"/>
      <c r="G148" s="8"/>
      <c r="H148" s="8"/>
      <c r="I148" s="8"/>
    </row>
    <row r="149" spans="2:9" x14ac:dyDescent="0.25">
      <c r="B149" s="8"/>
      <c r="C149" s="8"/>
      <c r="D149" s="8"/>
      <c r="E149" s="8"/>
      <c r="F149" s="8"/>
      <c r="G149" s="8"/>
      <c r="H149" s="8"/>
      <c r="I149" s="8"/>
    </row>
    <row r="150" spans="2:9" x14ac:dyDescent="0.25">
      <c r="B150" s="8"/>
      <c r="C150" s="8"/>
      <c r="D150" s="8"/>
      <c r="E150" s="8"/>
      <c r="F150" s="8"/>
      <c r="G150" s="8"/>
      <c r="H150" s="8"/>
      <c r="I150" s="8"/>
    </row>
    <row r="151" spans="2:9" x14ac:dyDescent="0.25">
      <c r="B151" s="8"/>
      <c r="C151" s="8"/>
      <c r="D151" s="8"/>
      <c r="E151" s="8"/>
      <c r="F151" s="8"/>
      <c r="G151" s="8"/>
      <c r="H151" s="8"/>
      <c r="I151" s="8"/>
    </row>
    <row r="152" spans="2:9" x14ac:dyDescent="0.25">
      <c r="B152" s="8"/>
      <c r="C152" s="8"/>
      <c r="D152" s="8"/>
      <c r="E152" s="8"/>
      <c r="F152" s="8"/>
      <c r="G152" s="8"/>
      <c r="H152" s="8"/>
      <c r="I152" s="8"/>
    </row>
    <row r="153" spans="2:9" x14ac:dyDescent="0.25">
      <c r="B153" s="8"/>
      <c r="C153" s="8"/>
      <c r="D153" s="8"/>
      <c r="E153" s="8"/>
      <c r="F153" s="8"/>
      <c r="G153" s="8"/>
      <c r="H153" s="8"/>
      <c r="I153" s="8"/>
    </row>
    <row r="154" spans="2:9" x14ac:dyDescent="0.25">
      <c r="B154" s="8"/>
      <c r="C154" s="8"/>
      <c r="D154" s="8"/>
      <c r="E154" s="8"/>
      <c r="F154" s="8"/>
      <c r="G154" s="8"/>
      <c r="H154" s="8"/>
      <c r="I154" s="8"/>
    </row>
    <row r="155" spans="2:9" x14ac:dyDescent="0.25">
      <c r="B155" s="8"/>
      <c r="C155" s="8"/>
      <c r="D155" s="8"/>
      <c r="E155" s="8"/>
      <c r="F155" s="8"/>
      <c r="G155" s="8"/>
      <c r="H155" s="8"/>
      <c r="I155" s="8"/>
    </row>
    <row r="156" spans="2:9" x14ac:dyDescent="0.25">
      <c r="B156" s="8"/>
      <c r="C156" s="8"/>
      <c r="D156" s="8"/>
      <c r="E156" s="8"/>
      <c r="F156" s="8"/>
      <c r="G156" s="8"/>
      <c r="H156" s="8"/>
      <c r="I156" s="8"/>
    </row>
    <row r="157" spans="2:9" x14ac:dyDescent="0.25">
      <c r="B157" s="8"/>
      <c r="C157" s="8"/>
      <c r="D157" s="8"/>
      <c r="E157" s="8"/>
      <c r="F157" s="8"/>
      <c r="G157" s="8"/>
      <c r="H157" s="8"/>
      <c r="I157" s="8"/>
    </row>
    <row r="158" spans="2:9" x14ac:dyDescent="0.25">
      <c r="B158" s="8"/>
      <c r="C158" s="8"/>
      <c r="D158" s="8"/>
      <c r="E158" s="8"/>
      <c r="F158" s="8"/>
      <c r="G158" s="8"/>
      <c r="H158" s="8"/>
      <c r="I158" s="8"/>
    </row>
    <row r="159" spans="2:9" x14ac:dyDescent="0.25">
      <c r="B159" s="8"/>
      <c r="C159" s="8"/>
      <c r="D159" s="8"/>
      <c r="E159" s="8"/>
      <c r="F159" s="8"/>
      <c r="G159" s="8"/>
      <c r="H159" s="8"/>
      <c r="I159" s="8"/>
    </row>
    <row r="160" spans="2:9" x14ac:dyDescent="0.25">
      <c r="B160" s="8"/>
      <c r="C160" s="8"/>
      <c r="D160" s="8"/>
      <c r="E160" s="8"/>
      <c r="F160" s="8"/>
      <c r="G160" s="8"/>
      <c r="H160" s="8"/>
      <c r="I160" s="8"/>
    </row>
    <row r="161" spans="2:9" x14ac:dyDescent="0.25">
      <c r="B161" s="8"/>
      <c r="C161" s="8"/>
      <c r="D161" s="8"/>
      <c r="E161" s="8"/>
      <c r="F161" s="8"/>
      <c r="G161" s="8"/>
      <c r="H161" s="8"/>
      <c r="I161" s="8"/>
    </row>
    <row r="162" spans="2:9" x14ac:dyDescent="0.25">
      <c r="B162" s="8"/>
      <c r="C162" s="8"/>
      <c r="D162" s="8"/>
      <c r="E162" s="8"/>
      <c r="F162" s="8"/>
      <c r="G162" s="8"/>
      <c r="H162" s="8"/>
      <c r="I162" s="8"/>
    </row>
    <row r="163" spans="2:9" x14ac:dyDescent="0.25">
      <c r="B163" s="8"/>
      <c r="C163" s="8"/>
      <c r="D163" s="8"/>
      <c r="E163" s="8"/>
      <c r="F163" s="8"/>
      <c r="G163" s="8"/>
      <c r="H163" s="8"/>
      <c r="I163" s="8"/>
    </row>
    <row r="164" spans="2:9" x14ac:dyDescent="0.25">
      <c r="B164" s="8"/>
      <c r="C164" s="8"/>
      <c r="D164" s="8"/>
      <c r="E164" s="8"/>
      <c r="F164" s="8"/>
      <c r="G164" s="8"/>
      <c r="H164" s="8"/>
      <c r="I164" s="8"/>
    </row>
    <row r="165" spans="2:9" x14ac:dyDescent="0.25">
      <c r="B165" s="8"/>
      <c r="C165" s="8"/>
      <c r="D165" s="8"/>
      <c r="E165" s="8"/>
      <c r="F165" s="8"/>
      <c r="G165" s="8"/>
      <c r="H165" s="8"/>
      <c r="I165" s="8"/>
    </row>
    <row r="166" spans="2:9" x14ac:dyDescent="0.25">
      <c r="B166" s="8"/>
      <c r="C166" s="8"/>
      <c r="D166" s="8"/>
      <c r="E166" s="8"/>
      <c r="F166" s="8"/>
      <c r="G166" s="8"/>
      <c r="H166" s="8"/>
      <c r="I166" s="8"/>
    </row>
    <row r="167" spans="2:9" x14ac:dyDescent="0.25">
      <c r="B167" s="8"/>
      <c r="C167" s="8"/>
      <c r="D167" s="8"/>
      <c r="E167" s="8"/>
      <c r="F167" s="8"/>
      <c r="G167" s="8"/>
      <c r="H167" s="8"/>
      <c r="I167" s="8"/>
    </row>
    <row r="168" spans="2:9" x14ac:dyDescent="0.25">
      <c r="B168" s="8"/>
      <c r="C168" s="8"/>
      <c r="D168" s="8"/>
      <c r="E168" s="8"/>
      <c r="F168" s="8"/>
      <c r="G168" s="8"/>
      <c r="H168" s="8"/>
      <c r="I168" s="8"/>
    </row>
    <row r="169" spans="2:9" x14ac:dyDescent="0.25">
      <c r="B169" s="8"/>
      <c r="C169" s="8"/>
      <c r="D169" s="8"/>
      <c r="E169" s="8"/>
      <c r="F169" s="8"/>
      <c r="G169" s="8"/>
      <c r="H169" s="8"/>
      <c r="I169" s="8"/>
    </row>
    <row r="170" spans="2:9" x14ac:dyDescent="0.25">
      <c r="B170" s="8"/>
      <c r="C170" s="8"/>
      <c r="D170" s="8"/>
      <c r="E170" s="8"/>
      <c r="F170" s="8"/>
      <c r="G170" s="8"/>
      <c r="H170" s="8"/>
      <c r="I170" s="8"/>
    </row>
    <row r="171" spans="2:9" x14ac:dyDescent="0.25">
      <c r="B171" s="8"/>
      <c r="C171" s="8"/>
      <c r="D171" s="8"/>
      <c r="E171" s="8"/>
      <c r="F171" s="8"/>
      <c r="G171" s="8"/>
      <c r="H171" s="8"/>
      <c r="I171" s="8"/>
    </row>
    <row r="172" spans="2:9" x14ac:dyDescent="0.25">
      <c r="B172" s="8"/>
      <c r="C172" s="8"/>
      <c r="D172" s="8"/>
      <c r="E172" s="8"/>
      <c r="F172" s="8"/>
      <c r="G172" s="8"/>
      <c r="H172" s="8"/>
      <c r="I172" s="8"/>
    </row>
    <row r="173" spans="2:9" x14ac:dyDescent="0.25">
      <c r="B173" s="8"/>
      <c r="C173" s="8"/>
      <c r="D173" s="8"/>
      <c r="E173" s="8"/>
      <c r="F173" s="8"/>
      <c r="G173" s="8"/>
      <c r="H173" s="8"/>
      <c r="I173" s="8"/>
    </row>
    <row r="174" spans="2:9" x14ac:dyDescent="0.25">
      <c r="B174" s="8"/>
      <c r="C174" s="8"/>
      <c r="D174" s="8"/>
      <c r="E174" s="8"/>
      <c r="F174" s="8"/>
      <c r="G174" s="8"/>
      <c r="H174" s="8"/>
      <c r="I174" s="8"/>
    </row>
    <row r="175" spans="2:9" x14ac:dyDescent="0.25">
      <c r="B175" s="8"/>
      <c r="C175" s="8"/>
      <c r="D175" s="8"/>
      <c r="E175" s="8"/>
      <c r="F175" s="8"/>
      <c r="G175" s="8"/>
      <c r="H175" s="8"/>
      <c r="I175" s="8"/>
    </row>
    <row r="176" spans="2:9" x14ac:dyDescent="0.25">
      <c r="B176" s="8"/>
      <c r="C176" s="8"/>
      <c r="D176" s="8"/>
      <c r="E176" s="8"/>
      <c r="F176" s="8"/>
      <c r="G176" s="8"/>
      <c r="H176" s="8"/>
      <c r="I176" s="8"/>
    </row>
    <row r="177" spans="2:9" x14ac:dyDescent="0.25">
      <c r="B177" s="8"/>
      <c r="C177" s="8"/>
      <c r="D177" s="8"/>
      <c r="E177" s="8"/>
      <c r="F177" s="8"/>
      <c r="G177" s="8"/>
      <c r="H177" s="8"/>
      <c r="I177" s="8"/>
    </row>
    <row r="178" spans="2:9" x14ac:dyDescent="0.25">
      <c r="B178" s="8"/>
      <c r="C178" s="8"/>
      <c r="D178" s="8"/>
      <c r="E178" s="8"/>
      <c r="F178" s="8"/>
      <c r="G178" s="8"/>
      <c r="H178" s="8"/>
      <c r="I178" s="8"/>
    </row>
    <row r="179" spans="2:9" x14ac:dyDescent="0.25">
      <c r="B179" s="8"/>
      <c r="C179" s="8"/>
      <c r="D179" s="8"/>
      <c r="E179" s="8"/>
      <c r="F179" s="8"/>
      <c r="G179" s="8"/>
      <c r="H179" s="8"/>
      <c r="I179" s="8"/>
    </row>
    <row r="180" spans="2:9" x14ac:dyDescent="0.25">
      <c r="B180" s="8"/>
      <c r="C180" s="8"/>
      <c r="D180" s="8"/>
      <c r="E180" s="8"/>
      <c r="F180" s="8"/>
      <c r="G180" s="8"/>
      <c r="H180" s="8"/>
      <c r="I180" s="8"/>
    </row>
    <row r="181" spans="2:9" x14ac:dyDescent="0.25">
      <c r="B181" s="8"/>
      <c r="C181" s="8"/>
      <c r="D181" s="8"/>
      <c r="E181" s="8"/>
      <c r="F181" s="8"/>
      <c r="G181" s="8"/>
      <c r="H181" s="8"/>
      <c r="I181" s="8"/>
    </row>
    <row r="182" spans="2:9" x14ac:dyDescent="0.25">
      <c r="B182" s="8"/>
      <c r="C182" s="8"/>
      <c r="D182" s="8"/>
      <c r="E182" s="8"/>
      <c r="F182" s="8"/>
      <c r="G182" s="8"/>
      <c r="H182" s="8"/>
      <c r="I182" s="8"/>
    </row>
    <row r="183" spans="2:9" x14ac:dyDescent="0.25">
      <c r="B183" s="8"/>
      <c r="C183" s="8"/>
      <c r="D183" s="8"/>
      <c r="E183" s="8"/>
      <c r="F183" s="8"/>
      <c r="G183" s="8"/>
      <c r="H183" s="8"/>
      <c r="I183" s="8"/>
    </row>
    <row r="184" spans="2:9" x14ac:dyDescent="0.25">
      <c r="B184" s="8"/>
      <c r="C184" s="8"/>
      <c r="D184" s="8"/>
      <c r="E184" s="8"/>
      <c r="F184" s="8"/>
      <c r="G184" s="8"/>
      <c r="H184" s="8"/>
      <c r="I184" s="8"/>
    </row>
    <row r="185" spans="2:9" x14ac:dyDescent="0.25">
      <c r="B185" s="8"/>
      <c r="C185" s="8"/>
      <c r="D185" s="8"/>
      <c r="E185" s="8"/>
      <c r="F185" s="8"/>
      <c r="G185" s="8"/>
      <c r="H185" s="8"/>
      <c r="I185" s="8"/>
    </row>
    <row r="186" spans="2:9" x14ac:dyDescent="0.25">
      <c r="B186" s="8"/>
      <c r="C186" s="8"/>
      <c r="D186" s="8"/>
      <c r="E186" s="8"/>
      <c r="F186" s="8"/>
      <c r="G186" s="8"/>
      <c r="H186" s="8"/>
      <c r="I186" s="8"/>
    </row>
    <row r="187" spans="2:9" x14ac:dyDescent="0.25">
      <c r="B187" s="8"/>
      <c r="C187" s="8"/>
      <c r="D187" s="8"/>
      <c r="E187" s="8"/>
      <c r="F187" s="8"/>
      <c r="G187" s="8"/>
      <c r="H187" s="8"/>
      <c r="I187" s="8"/>
    </row>
    <row r="188" spans="2:9" x14ac:dyDescent="0.25">
      <c r="B188" s="8"/>
      <c r="C188" s="8"/>
      <c r="D188" s="8"/>
      <c r="E188" s="8"/>
      <c r="F188" s="8"/>
      <c r="G188" s="8"/>
      <c r="H188" s="8"/>
      <c r="I188" s="8"/>
    </row>
    <row r="189" spans="2:9" x14ac:dyDescent="0.25">
      <c r="B189" s="8"/>
      <c r="C189" s="8"/>
      <c r="D189" s="8"/>
      <c r="E189" s="8"/>
      <c r="F189" s="8"/>
      <c r="G189" s="8"/>
      <c r="H189" s="8"/>
      <c r="I189" s="8"/>
    </row>
    <row r="190" spans="2:9" x14ac:dyDescent="0.25">
      <c r="B190" s="8"/>
      <c r="C190" s="8"/>
      <c r="D190" s="8"/>
      <c r="E190" s="8"/>
      <c r="F190" s="8"/>
      <c r="G190" s="8"/>
      <c r="H190" s="8"/>
      <c r="I190" s="8"/>
    </row>
    <row r="191" spans="2:9" x14ac:dyDescent="0.25">
      <c r="B191" s="8"/>
      <c r="C191" s="8"/>
      <c r="D191" s="8"/>
      <c r="E191" s="8"/>
      <c r="F191" s="8"/>
      <c r="G191" s="8"/>
      <c r="H191" s="8"/>
      <c r="I191" s="8"/>
    </row>
    <row r="192" spans="2:9" x14ac:dyDescent="0.25">
      <c r="B192" s="8"/>
      <c r="C192" s="8"/>
      <c r="D192" s="8"/>
      <c r="E192" s="8"/>
      <c r="F192" s="8"/>
      <c r="G192" s="8"/>
      <c r="H192" s="8"/>
      <c r="I192" s="8"/>
    </row>
    <row r="193" spans="2:9" x14ac:dyDescent="0.25">
      <c r="B193" s="8"/>
      <c r="C193" s="8"/>
      <c r="D193" s="8"/>
      <c r="E193" s="8"/>
      <c r="F193" s="8"/>
      <c r="G193" s="8"/>
      <c r="H193" s="8"/>
      <c r="I193" s="8"/>
    </row>
    <row r="194" spans="2:9" x14ac:dyDescent="0.25">
      <c r="B194" s="8"/>
      <c r="C194" s="8"/>
      <c r="D194" s="8"/>
      <c r="E194" s="8"/>
      <c r="F194" s="8"/>
      <c r="G194" s="8"/>
      <c r="H194" s="8"/>
      <c r="I194" s="8"/>
    </row>
    <row r="195" spans="2:9" x14ac:dyDescent="0.25">
      <c r="B195" s="8"/>
      <c r="C195" s="8"/>
      <c r="D195" s="8"/>
      <c r="E195" s="8"/>
      <c r="F195" s="8"/>
      <c r="G195" s="8"/>
      <c r="H195" s="8"/>
      <c r="I195" s="8"/>
    </row>
    <row r="196" spans="2:9" x14ac:dyDescent="0.25">
      <c r="B196" s="8"/>
      <c r="C196" s="8"/>
      <c r="D196" s="8"/>
      <c r="E196" s="8"/>
      <c r="F196" s="8"/>
      <c r="G196" s="8"/>
      <c r="H196" s="8"/>
      <c r="I196" s="8"/>
    </row>
    <row r="197" spans="2:9" x14ac:dyDescent="0.25">
      <c r="B197" s="8"/>
      <c r="C197" s="8"/>
      <c r="D197" s="8"/>
      <c r="E197" s="8"/>
      <c r="F197" s="8"/>
      <c r="G197" s="8"/>
      <c r="H197" s="8"/>
      <c r="I197" s="8"/>
    </row>
    <row r="198" spans="2:9" x14ac:dyDescent="0.25">
      <c r="B198" s="8"/>
      <c r="C198" s="8"/>
      <c r="D198" s="8"/>
      <c r="E198" s="8"/>
      <c r="F198" s="8"/>
      <c r="G198" s="8"/>
      <c r="H198" s="8"/>
      <c r="I198" s="8"/>
    </row>
    <row r="199" spans="2:9" x14ac:dyDescent="0.25">
      <c r="B199" s="8"/>
      <c r="C199" s="8"/>
      <c r="D199" s="8"/>
      <c r="E199" s="8"/>
      <c r="F199" s="8"/>
      <c r="G199" s="8"/>
      <c r="H199" s="8"/>
      <c r="I199" s="8"/>
    </row>
    <row r="200" spans="2:9" x14ac:dyDescent="0.25">
      <c r="B200" s="8"/>
      <c r="C200" s="8"/>
      <c r="D200" s="8"/>
      <c r="E200" s="8"/>
      <c r="F200" s="8"/>
      <c r="G200" s="8"/>
      <c r="H200" s="8"/>
      <c r="I200" s="8"/>
    </row>
    <row r="201" spans="2:9" x14ac:dyDescent="0.25">
      <c r="B201" s="8"/>
      <c r="C201" s="8"/>
      <c r="D201" s="8"/>
      <c r="E201" s="8"/>
      <c r="F201" s="8"/>
      <c r="G201" s="8"/>
      <c r="H201" s="8"/>
      <c r="I201" s="8"/>
    </row>
    <row r="202" spans="2:9" x14ac:dyDescent="0.25">
      <c r="B202" s="8"/>
      <c r="C202" s="8"/>
      <c r="D202" s="8"/>
      <c r="E202" s="8"/>
      <c r="F202" s="8"/>
      <c r="G202" s="8"/>
      <c r="H202" s="8"/>
      <c r="I202" s="8"/>
    </row>
    <row r="203" spans="2:9" x14ac:dyDescent="0.25">
      <c r="B203" s="8"/>
      <c r="C203" s="8"/>
      <c r="D203" s="8"/>
      <c r="E203" s="8"/>
      <c r="F203" s="8"/>
      <c r="G203" s="8"/>
      <c r="H203" s="8"/>
      <c r="I203" s="8"/>
    </row>
    <row r="204" spans="2:9" x14ac:dyDescent="0.25">
      <c r="B204" s="8"/>
      <c r="C204" s="8"/>
      <c r="D204" s="8"/>
      <c r="E204" s="8"/>
      <c r="F204" s="8"/>
      <c r="G204" s="8"/>
      <c r="H204" s="8"/>
      <c r="I204" s="8"/>
    </row>
    <row r="205" spans="2:9" x14ac:dyDescent="0.25">
      <c r="B205" s="8"/>
      <c r="C205" s="8"/>
      <c r="D205" s="8"/>
      <c r="E205" s="8"/>
      <c r="F205" s="8"/>
      <c r="G205" s="8"/>
      <c r="H205" s="8"/>
      <c r="I205" s="8"/>
    </row>
    <row r="206" spans="2:9" x14ac:dyDescent="0.25">
      <c r="B206" s="8"/>
      <c r="C206" s="8"/>
      <c r="D206" s="8"/>
      <c r="E206" s="8"/>
      <c r="F206" s="8"/>
      <c r="G206" s="8"/>
      <c r="H206" s="8"/>
      <c r="I206" s="8"/>
    </row>
    <row r="207" spans="2:9" x14ac:dyDescent="0.25">
      <c r="B207" s="8"/>
      <c r="C207" s="8"/>
      <c r="D207" s="8"/>
      <c r="E207" s="8"/>
      <c r="F207" s="8"/>
      <c r="G207" s="8"/>
      <c r="H207" s="8"/>
      <c r="I207" s="8"/>
    </row>
    <row r="208" spans="2:9" x14ac:dyDescent="0.25">
      <c r="B208" s="8"/>
      <c r="C208" s="8"/>
      <c r="D208" s="8"/>
      <c r="E208" s="8"/>
      <c r="F208" s="8"/>
      <c r="G208" s="8"/>
      <c r="H208" s="8"/>
      <c r="I208" s="8"/>
    </row>
    <row r="209" spans="2:9" x14ac:dyDescent="0.25">
      <c r="B209" s="8"/>
      <c r="C209" s="8"/>
      <c r="D209" s="8"/>
      <c r="E209" s="8"/>
      <c r="F209" s="8"/>
      <c r="G209" s="8"/>
      <c r="H209" s="8"/>
      <c r="I209" s="8"/>
    </row>
    <row r="210" spans="2:9" x14ac:dyDescent="0.25">
      <c r="B210" s="8"/>
      <c r="C210" s="8"/>
      <c r="D210" s="8"/>
      <c r="E210" s="8"/>
      <c r="F210" s="8"/>
      <c r="G210" s="8"/>
      <c r="H210" s="8"/>
      <c r="I210" s="8"/>
    </row>
    <row r="211" spans="2:9" x14ac:dyDescent="0.25">
      <c r="B211" s="8"/>
      <c r="C211" s="8"/>
      <c r="D211" s="8"/>
      <c r="E211" s="8"/>
      <c r="F211" s="8"/>
      <c r="G211" s="8"/>
      <c r="H211" s="8"/>
      <c r="I211" s="8"/>
    </row>
    <row r="212" spans="2:9" x14ac:dyDescent="0.25">
      <c r="B212" s="8"/>
      <c r="C212" s="8"/>
      <c r="D212" s="8"/>
      <c r="E212" s="8"/>
      <c r="F212" s="8"/>
      <c r="G212" s="8"/>
      <c r="H212" s="8"/>
      <c r="I212" s="8"/>
    </row>
    <row r="213" spans="2:9" x14ac:dyDescent="0.25">
      <c r="B213" s="8"/>
      <c r="C213" s="8"/>
      <c r="D213" s="8"/>
      <c r="E213" s="8"/>
      <c r="F213" s="8"/>
      <c r="G213" s="8"/>
      <c r="H213" s="8"/>
      <c r="I213" s="8"/>
    </row>
    <row r="214" spans="2:9" x14ac:dyDescent="0.25">
      <c r="B214" s="8"/>
      <c r="C214" s="8"/>
      <c r="D214" s="8"/>
      <c r="E214" s="8"/>
      <c r="F214" s="8"/>
      <c r="G214" s="8"/>
      <c r="H214" s="8"/>
      <c r="I214" s="8"/>
    </row>
    <row r="215" spans="2:9" x14ac:dyDescent="0.25">
      <c r="B215" s="8"/>
      <c r="C215" s="8"/>
      <c r="D215" s="8"/>
      <c r="E215" s="8"/>
      <c r="F215" s="8"/>
      <c r="G215" s="8"/>
      <c r="H215" s="8"/>
      <c r="I215" s="8"/>
    </row>
    <row r="216" spans="2:9" x14ac:dyDescent="0.25">
      <c r="B216" s="8"/>
      <c r="C216" s="8"/>
      <c r="D216" s="8"/>
      <c r="E216" s="8"/>
      <c r="F216" s="8"/>
      <c r="G216" s="8"/>
      <c r="H216" s="8"/>
      <c r="I216" s="8"/>
    </row>
    <row r="217" spans="2:9" x14ac:dyDescent="0.25">
      <c r="B217" s="8"/>
      <c r="C217" s="8"/>
      <c r="D217" s="8"/>
      <c r="E217" s="8"/>
      <c r="F217" s="8"/>
      <c r="G217" s="8"/>
      <c r="H217" s="8"/>
      <c r="I217" s="8"/>
    </row>
    <row r="218" spans="2:9" x14ac:dyDescent="0.25">
      <c r="B218" s="8"/>
      <c r="C218" s="8"/>
      <c r="D218" s="8"/>
      <c r="E218" s="8"/>
      <c r="F218" s="8"/>
      <c r="G218" s="8"/>
      <c r="H218" s="8"/>
      <c r="I218" s="8"/>
    </row>
    <row r="219" spans="2:9" x14ac:dyDescent="0.25">
      <c r="B219" s="8"/>
      <c r="C219" s="8"/>
      <c r="D219" s="8"/>
      <c r="E219" s="8"/>
      <c r="F219" s="8"/>
      <c r="G219" s="8"/>
      <c r="H219" s="8"/>
      <c r="I219" s="8"/>
    </row>
    <row r="220" spans="2:9" x14ac:dyDescent="0.25">
      <c r="B220" s="8"/>
      <c r="C220" s="8"/>
      <c r="D220" s="8"/>
      <c r="E220" s="8"/>
      <c r="F220" s="8"/>
      <c r="G220" s="8"/>
      <c r="H220" s="8"/>
      <c r="I220" s="8"/>
    </row>
    <row r="221" spans="2:9" x14ac:dyDescent="0.25">
      <c r="B221" s="8"/>
      <c r="C221" s="8"/>
      <c r="D221" s="8"/>
      <c r="E221" s="8"/>
      <c r="F221" s="8"/>
      <c r="G221" s="8"/>
      <c r="H221" s="8"/>
      <c r="I221" s="8"/>
    </row>
    <row r="222" spans="2:9" x14ac:dyDescent="0.25">
      <c r="B222" s="8"/>
      <c r="C222" s="8"/>
      <c r="D222" s="8"/>
      <c r="E222" s="8"/>
      <c r="F222" s="8"/>
      <c r="G222" s="8"/>
      <c r="H222" s="8"/>
      <c r="I222" s="8"/>
    </row>
    <row r="223" spans="2:9" x14ac:dyDescent="0.25">
      <c r="B223" s="8"/>
      <c r="C223" s="8"/>
      <c r="D223" s="8"/>
      <c r="E223" s="8"/>
      <c r="F223" s="8"/>
      <c r="G223" s="8"/>
      <c r="H223" s="8"/>
      <c r="I223" s="8"/>
    </row>
  </sheetData>
  <mergeCells count="68">
    <mergeCell ref="H18:I18"/>
    <mergeCell ref="H19:I19"/>
    <mergeCell ref="H20:I20"/>
    <mergeCell ref="H21:I21"/>
    <mergeCell ref="H22:I22"/>
    <mergeCell ref="H5:I5"/>
    <mergeCell ref="H7:I7"/>
    <mergeCell ref="H8:I8"/>
    <mergeCell ref="H9:I9"/>
    <mergeCell ref="H10:I10"/>
    <mergeCell ref="A131:B131"/>
    <mergeCell ref="A125:B125"/>
    <mergeCell ref="A126:B126"/>
    <mergeCell ref="A127:B127"/>
    <mergeCell ref="A128:B128"/>
    <mergeCell ref="A129:B129"/>
    <mergeCell ref="A130:C130"/>
    <mergeCell ref="B22:C22"/>
    <mergeCell ref="D22:E22"/>
    <mergeCell ref="F22:G22"/>
    <mergeCell ref="A124:B124"/>
    <mergeCell ref="A23:C23"/>
    <mergeCell ref="A34:C34"/>
    <mergeCell ref="A42:C42"/>
    <mergeCell ref="A43:C43"/>
    <mergeCell ref="A53:C53"/>
    <mergeCell ref="A62:C62"/>
    <mergeCell ref="A94:C94"/>
    <mergeCell ref="A120:C120"/>
    <mergeCell ref="A121:B121"/>
    <mergeCell ref="A122:B122"/>
    <mergeCell ref="A123:B123"/>
    <mergeCell ref="B20:C20"/>
    <mergeCell ref="D20:E20"/>
    <mergeCell ref="F20:G20"/>
    <mergeCell ref="D18:E18"/>
    <mergeCell ref="B21:C21"/>
    <mergeCell ref="D21:E21"/>
    <mergeCell ref="F21:G21"/>
    <mergeCell ref="A17:C17"/>
    <mergeCell ref="B18:C18"/>
    <mergeCell ref="F18:G18"/>
    <mergeCell ref="B19:C19"/>
    <mergeCell ref="D19:E19"/>
    <mergeCell ref="F19:G19"/>
    <mergeCell ref="A16:C16"/>
    <mergeCell ref="A6:C6"/>
    <mergeCell ref="B7:C7"/>
    <mergeCell ref="D7:E7"/>
    <mergeCell ref="F7:G7"/>
    <mergeCell ref="B9:C9"/>
    <mergeCell ref="D9:E9"/>
    <mergeCell ref="F9:G9"/>
    <mergeCell ref="B8:C8"/>
    <mergeCell ref="D8:E8"/>
    <mergeCell ref="F8:G8"/>
    <mergeCell ref="B10:C10"/>
    <mergeCell ref="D10:E10"/>
    <mergeCell ref="F10:G10"/>
    <mergeCell ref="A14:B14"/>
    <mergeCell ref="A15:C15"/>
    <mergeCell ref="D5:E5"/>
    <mergeCell ref="F5:G5"/>
    <mergeCell ref="A1:C1"/>
    <mergeCell ref="A2:C2"/>
    <mergeCell ref="A3:C3"/>
    <mergeCell ref="A4:C4"/>
    <mergeCell ref="B5:C5"/>
  </mergeCells>
  <pageMargins left="0.511811024" right="0.511811024" top="0.78740157499999996" bottom="0.78740157499999996" header="0.31496062000000002" footer="0.31496062000000002"/>
  <pageSetup paperSize="9" scale="55" orientation="portrait" r:id="rId1"/>
  <rowBreaks count="1" manualBreakCount="1">
    <brk id="6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I223"/>
  <sheetViews>
    <sheetView showGridLines="0" topLeftCell="C50" zoomScaleNormal="100" zoomScaleSheetLayoutView="106" workbookViewId="0">
      <selection activeCell="H57" sqref="H57"/>
    </sheetView>
  </sheetViews>
  <sheetFormatPr defaultRowHeight="12.75" x14ac:dyDescent="0.25"/>
  <cols>
    <col min="1" max="1" width="77.42578125" style="6" customWidth="1"/>
    <col min="2" max="2" width="10.5703125" style="7" bestFit="1" customWidth="1"/>
    <col min="3" max="3" width="17.7109375" style="7" bestFit="1" customWidth="1"/>
    <col min="4" max="4" width="10.5703125" style="7" bestFit="1" customWidth="1"/>
    <col min="5" max="5" width="18.85546875" style="7" customWidth="1"/>
    <col min="6" max="6" width="10.5703125" style="7" bestFit="1" customWidth="1"/>
    <col min="7" max="7" width="18.85546875" style="7" customWidth="1"/>
    <col min="8" max="8" width="10.5703125" style="7" bestFit="1" customWidth="1"/>
    <col min="9" max="9" width="18.85546875" style="7" customWidth="1"/>
    <col min="10" max="16384" width="9.140625" style="6"/>
  </cols>
  <sheetData>
    <row r="1" spans="1:9" s="81" customFormat="1" x14ac:dyDescent="0.25">
      <c r="A1" s="232" t="s">
        <v>152</v>
      </c>
      <c r="B1" s="232"/>
      <c r="C1" s="232"/>
      <c r="D1" s="94"/>
      <c r="E1" s="93"/>
      <c r="F1" s="94"/>
      <c r="G1" s="93"/>
      <c r="H1" s="94"/>
      <c r="I1" s="93"/>
    </row>
    <row r="2" spans="1:9" s="81" customFormat="1" x14ac:dyDescent="0.25">
      <c r="A2" s="232"/>
      <c r="B2" s="232"/>
      <c r="C2" s="232"/>
      <c r="D2" s="92"/>
      <c r="E2" s="82"/>
      <c r="F2" s="92"/>
      <c r="G2" s="82"/>
      <c r="H2" s="92"/>
      <c r="I2" s="82"/>
    </row>
    <row r="3" spans="1:9" s="81" customFormat="1" ht="15.75" customHeight="1" x14ac:dyDescent="0.25">
      <c r="A3" s="233" t="s">
        <v>148</v>
      </c>
      <c r="B3" s="234"/>
      <c r="C3" s="235"/>
      <c r="D3" s="92"/>
      <c r="E3" s="82"/>
      <c r="F3" s="92"/>
      <c r="G3" s="82"/>
      <c r="H3" s="92"/>
      <c r="I3" s="82"/>
    </row>
    <row r="4" spans="1:9" s="81" customFormat="1" ht="15.75" customHeight="1" x14ac:dyDescent="0.25">
      <c r="A4" s="233" t="s">
        <v>147</v>
      </c>
      <c r="B4" s="234"/>
      <c r="C4" s="235"/>
      <c r="D4" s="92"/>
      <c r="E4" s="82"/>
      <c r="F4" s="92"/>
      <c r="G4" s="82"/>
      <c r="H4" s="92"/>
      <c r="I4" s="82"/>
    </row>
    <row r="5" spans="1:9" s="81" customFormat="1" ht="33" customHeight="1" x14ac:dyDescent="0.25">
      <c r="A5" s="91"/>
      <c r="B5" s="236" t="s">
        <v>146</v>
      </c>
      <c r="C5" s="237"/>
      <c r="D5" s="236" t="s">
        <v>145</v>
      </c>
      <c r="E5" s="237"/>
      <c r="F5" s="238" t="s">
        <v>282</v>
      </c>
      <c r="G5" s="239"/>
      <c r="H5" s="238" t="s">
        <v>309</v>
      </c>
      <c r="I5" s="239"/>
    </row>
    <row r="6" spans="1:9" s="81" customFormat="1" ht="20.25" customHeight="1" x14ac:dyDescent="0.25">
      <c r="A6" s="240" t="s">
        <v>144</v>
      </c>
      <c r="B6" s="240"/>
      <c r="C6" s="240"/>
      <c r="D6" s="92"/>
      <c r="E6" s="82"/>
      <c r="F6" s="92"/>
      <c r="G6" s="82"/>
      <c r="H6" s="92"/>
      <c r="I6" s="82"/>
    </row>
    <row r="7" spans="1:9" s="81" customFormat="1" ht="15.75" customHeight="1" x14ac:dyDescent="0.25">
      <c r="A7" s="91" t="s">
        <v>143</v>
      </c>
      <c r="B7" s="241"/>
      <c r="C7" s="241"/>
      <c r="D7" s="241"/>
      <c r="E7" s="241"/>
      <c r="F7" s="241"/>
      <c r="G7" s="241"/>
      <c r="H7" s="241"/>
      <c r="I7" s="241"/>
    </row>
    <row r="8" spans="1:9" s="81" customFormat="1" ht="15.75" customHeight="1" x14ac:dyDescent="0.25">
      <c r="A8" s="91" t="s">
        <v>142</v>
      </c>
      <c r="B8" s="231" t="s">
        <v>141</v>
      </c>
      <c r="C8" s="231"/>
      <c r="D8" s="231" t="s">
        <v>141</v>
      </c>
      <c r="E8" s="231"/>
      <c r="F8" s="231" t="s">
        <v>141</v>
      </c>
      <c r="G8" s="231"/>
      <c r="H8" s="231" t="s">
        <v>141</v>
      </c>
      <c r="I8" s="231"/>
    </row>
    <row r="9" spans="1:9" s="81" customFormat="1" ht="20.100000000000001" customHeight="1" x14ac:dyDescent="0.25">
      <c r="A9" s="91" t="s">
        <v>140</v>
      </c>
      <c r="B9" s="242" t="s">
        <v>139</v>
      </c>
      <c r="C9" s="242"/>
      <c r="D9" s="242" t="s">
        <v>139</v>
      </c>
      <c r="E9" s="242"/>
      <c r="F9" s="242" t="s">
        <v>139</v>
      </c>
      <c r="G9" s="242"/>
      <c r="H9" s="242" t="s">
        <v>139</v>
      </c>
      <c r="I9" s="242"/>
    </row>
    <row r="10" spans="1:9" s="81" customFormat="1" ht="15.75" customHeight="1" x14ac:dyDescent="0.25">
      <c r="A10" s="91" t="s">
        <v>138</v>
      </c>
      <c r="B10" s="242" t="s">
        <v>137</v>
      </c>
      <c r="C10" s="242"/>
      <c r="D10" s="242" t="s">
        <v>137</v>
      </c>
      <c r="E10" s="242"/>
      <c r="F10" s="242" t="s">
        <v>137</v>
      </c>
      <c r="G10" s="242"/>
      <c r="H10" s="242" t="s">
        <v>137</v>
      </c>
      <c r="I10" s="242"/>
    </row>
    <row r="11" spans="1:9" s="81" customFormat="1" ht="21.2" customHeight="1" x14ac:dyDescent="0.25">
      <c r="A11" s="91" t="s">
        <v>136</v>
      </c>
      <c r="B11" s="91"/>
      <c r="C11" s="91"/>
      <c r="D11" s="91"/>
      <c r="E11" s="91"/>
      <c r="F11" s="91"/>
      <c r="G11" s="91"/>
      <c r="H11" s="91"/>
      <c r="I11" s="91"/>
    </row>
    <row r="12" spans="1:9" s="81" customFormat="1" ht="63.75" x14ac:dyDescent="0.25">
      <c r="A12" s="90" t="s">
        <v>135</v>
      </c>
      <c r="B12" s="90" t="s">
        <v>134</v>
      </c>
      <c r="C12" s="90" t="s">
        <v>133</v>
      </c>
      <c r="D12" s="90" t="s">
        <v>134</v>
      </c>
      <c r="E12" s="90" t="s">
        <v>133</v>
      </c>
      <c r="F12" s="90" t="s">
        <v>134</v>
      </c>
      <c r="G12" s="90" t="s">
        <v>133</v>
      </c>
      <c r="H12" s="90" t="s">
        <v>134</v>
      </c>
      <c r="I12" s="90" t="s">
        <v>133</v>
      </c>
    </row>
    <row r="13" spans="1:9" s="81" customFormat="1" x14ac:dyDescent="0.25">
      <c r="A13" s="88" t="str">
        <f>A1</f>
        <v>Posto de Bombeiro Noturno FG</v>
      </c>
      <c r="B13" s="90" t="s">
        <v>132</v>
      </c>
      <c r="C13" s="86">
        <f>[1]Diurno!$C$13</f>
        <v>1</v>
      </c>
      <c r="D13" s="90" t="s">
        <v>132</v>
      </c>
      <c r="E13" s="86">
        <f>[1]Diurno!$C$13</f>
        <v>1</v>
      </c>
      <c r="F13" s="90" t="s">
        <v>132</v>
      </c>
      <c r="G13" s="86">
        <f>[1]Diurno!$C$13</f>
        <v>1</v>
      </c>
      <c r="H13" s="90" t="s">
        <v>132</v>
      </c>
      <c r="I13" s="86">
        <f>[1]Diurno!$C$13</f>
        <v>1</v>
      </c>
    </row>
    <row r="14" spans="1:9" s="81" customFormat="1" x14ac:dyDescent="0.25">
      <c r="A14" s="240" t="s">
        <v>131</v>
      </c>
      <c r="B14" s="240"/>
      <c r="C14" s="86">
        <f>SUM(C13)</f>
        <v>1</v>
      </c>
      <c r="D14" s="99"/>
      <c r="E14" s="86">
        <f>SUM(E13)</f>
        <v>1</v>
      </c>
      <c r="F14" s="99"/>
      <c r="G14" s="86">
        <f>SUM(G13)</f>
        <v>1</v>
      </c>
      <c r="H14" s="99"/>
      <c r="I14" s="86">
        <f>SUM(I13)</f>
        <v>1</v>
      </c>
    </row>
    <row r="15" spans="1:9" s="81" customFormat="1" x14ac:dyDescent="0.25">
      <c r="A15" s="243"/>
      <c r="B15" s="244"/>
      <c r="C15" s="245"/>
      <c r="D15" s="92"/>
      <c r="E15" s="82"/>
      <c r="F15" s="92"/>
      <c r="G15" s="82"/>
      <c r="H15" s="92"/>
      <c r="I15" s="82"/>
    </row>
    <row r="16" spans="1:9" x14ac:dyDescent="0.25">
      <c r="A16" s="246" t="s">
        <v>130</v>
      </c>
      <c r="B16" s="246"/>
      <c r="C16" s="246"/>
      <c r="D16" s="95"/>
      <c r="E16" s="8"/>
      <c r="F16" s="95"/>
      <c r="G16" s="8"/>
      <c r="H16" s="95"/>
      <c r="I16" s="8"/>
    </row>
    <row r="17" spans="1:9" x14ac:dyDescent="0.25">
      <c r="A17" s="247" t="s">
        <v>129</v>
      </c>
      <c r="B17" s="247"/>
      <c r="C17" s="247"/>
      <c r="D17" s="95"/>
      <c r="E17" s="8"/>
      <c r="F17" s="95"/>
      <c r="G17" s="8"/>
      <c r="H17" s="95"/>
      <c r="I17" s="8"/>
    </row>
    <row r="18" spans="1:9" s="8" customFormat="1" x14ac:dyDescent="0.2">
      <c r="A18" s="100" t="s">
        <v>128</v>
      </c>
      <c r="B18" s="269" t="s">
        <v>127</v>
      </c>
      <c r="C18" s="269"/>
      <c r="D18" s="269" t="s">
        <v>127</v>
      </c>
      <c r="E18" s="269"/>
      <c r="F18" s="269" t="s">
        <v>127</v>
      </c>
      <c r="G18" s="269"/>
      <c r="H18" s="269" t="s">
        <v>127</v>
      </c>
      <c r="I18" s="269"/>
    </row>
    <row r="19" spans="1:9" s="8" customFormat="1" x14ac:dyDescent="0.2">
      <c r="A19" s="100" t="s">
        <v>126</v>
      </c>
      <c r="B19" s="270" t="s">
        <v>125</v>
      </c>
      <c r="C19" s="270"/>
      <c r="D19" s="270" t="s">
        <v>125</v>
      </c>
      <c r="E19" s="270"/>
      <c r="F19" s="270" t="s">
        <v>125</v>
      </c>
      <c r="G19" s="270"/>
      <c r="H19" s="270" t="s">
        <v>125</v>
      </c>
      <c r="I19" s="270"/>
    </row>
    <row r="20" spans="1:9" s="8" customFormat="1" ht="14.25" x14ac:dyDescent="0.2">
      <c r="A20" s="100" t="s">
        <v>124</v>
      </c>
      <c r="B20" s="271">
        <v>3044.5</v>
      </c>
      <c r="C20" s="271"/>
      <c r="D20" s="271">
        <v>3303.28</v>
      </c>
      <c r="E20" s="271"/>
      <c r="F20" s="251">
        <v>3494.54</v>
      </c>
      <c r="G20" s="251"/>
      <c r="H20" s="251">
        <f>'Noturno '!H20:I20</f>
        <v>3669.27</v>
      </c>
      <c r="I20" s="251"/>
    </row>
    <row r="21" spans="1:9" s="8" customFormat="1" x14ac:dyDescent="0.2">
      <c r="A21" s="100" t="s">
        <v>123</v>
      </c>
      <c r="B21" s="272" t="s">
        <v>122</v>
      </c>
      <c r="C21" s="272"/>
      <c r="D21" s="272" t="s">
        <v>122</v>
      </c>
      <c r="E21" s="272"/>
      <c r="F21" s="272" t="s">
        <v>122</v>
      </c>
      <c r="G21" s="272"/>
      <c r="H21" s="272" t="s">
        <v>122</v>
      </c>
      <c r="I21" s="272"/>
    </row>
    <row r="22" spans="1:9" s="8" customFormat="1" ht="14.25" x14ac:dyDescent="0.2">
      <c r="A22" s="100" t="s">
        <v>121</v>
      </c>
      <c r="B22" s="273">
        <v>44197</v>
      </c>
      <c r="C22" s="273"/>
      <c r="D22" s="273">
        <v>44197</v>
      </c>
      <c r="E22" s="273"/>
      <c r="F22" s="254">
        <v>44927</v>
      </c>
      <c r="G22" s="254"/>
      <c r="H22" s="254">
        <v>44927</v>
      </c>
      <c r="I22" s="254"/>
    </row>
    <row r="23" spans="1:9" s="42" customFormat="1" ht="21" customHeight="1" x14ac:dyDescent="0.25">
      <c r="A23" s="243" t="s">
        <v>120</v>
      </c>
      <c r="B23" s="244"/>
      <c r="C23" s="274"/>
      <c r="D23" s="101"/>
      <c r="E23" s="76"/>
      <c r="F23" s="101"/>
      <c r="G23" s="76"/>
      <c r="H23" s="101"/>
      <c r="I23" s="76"/>
    </row>
    <row r="24" spans="1:9" x14ac:dyDescent="0.25">
      <c r="A24" s="26" t="s">
        <v>119</v>
      </c>
      <c r="B24" s="102"/>
      <c r="C24" s="103"/>
      <c r="D24" s="102"/>
      <c r="E24" s="103"/>
      <c r="F24" s="102"/>
      <c r="G24" s="103"/>
      <c r="H24" s="102"/>
      <c r="I24" s="103"/>
    </row>
    <row r="25" spans="1:9" x14ac:dyDescent="0.25">
      <c r="A25" s="23" t="s">
        <v>118</v>
      </c>
      <c r="B25" s="104"/>
      <c r="C25" s="12" t="s">
        <v>33</v>
      </c>
      <c r="D25" s="104"/>
      <c r="E25" s="12" t="s">
        <v>33</v>
      </c>
      <c r="F25" s="104"/>
      <c r="G25" s="12" t="s">
        <v>33</v>
      </c>
      <c r="H25" s="104"/>
      <c r="I25" s="12" t="s">
        <v>33</v>
      </c>
    </row>
    <row r="26" spans="1:9" x14ac:dyDescent="0.25">
      <c r="A26" s="31" t="s">
        <v>117</v>
      </c>
      <c r="B26" s="48">
        <v>1</v>
      </c>
      <c r="C26" s="105">
        <f>B20</f>
        <v>3044.5</v>
      </c>
      <c r="D26" s="48">
        <v>1</v>
      </c>
      <c r="E26" s="105">
        <f>D20</f>
        <v>3303.28</v>
      </c>
      <c r="F26" s="48">
        <v>1</v>
      </c>
      <c r="G26" s="105">
        <f>F20</f>
        <v>3494.54</v>
      </c>
      <c r="H26" s="48">
        <v>1</v>
      </c>
      <c r="I26" s="105">
        <f>H20</f>
        <v>3669.27</v>
      </c>
    </row>
    <row r="27" spans="1:9" x14ac:dyDescent="0.25">
      <c r="A27" s="31" t="s">
        <v>116</v>
      </c>
      <c r="B27" s="48">
        <v>0.3</v>
      </c>
      <c r="C27" s="105">
        <f>(C26*30%)</f>
        <v>913.35</v>
      </c>
      <c r="D27" s="48">
        <v>0.3</v>
      </c>
      <c r="E27" s="105">
        <f>(E26*30%)</f>
        <v>990.98400000000004</v>
      </c>
      <c r="F27" s="48">
        <v>0.3</v>
      </c>
      <c r="G27" s="105">
        <f>(G26*30%)</f>
        <v>1048.3619999999999</v>
      </c>
      <c r="H27" s="48">
        <v>0.3</v>
      </c>
      <c r="I27" s="105">
        <f>(I26*30%)</f>
        <v>1100.7809999999999</v>
      </c>
    </row>
    <row r="28" spans="1:9" x14ac:dyDescent="0.25">
      <c r="A28" s="31" t="s">
        <v>115</v>
      </c>
      <c r="B28" s="48"/>
      <c r="C28" s="105"/>
      <c r="D28" s="48"/>
      <c r="E28" s="105"/>
      <c r="F28" s="48"/>
      <c r="G28" s="105"/>
      <c r="H28" s="48"/>
      <c r="I28" s="105"/>
    </row>
    <row r="29" spans="1:9" ht="14.25" x14ac:dyDescent="0.25">
      <c r="A29" s="31" t="s">
        <v>114</v>
      </c>
      <c r="B29" s="48"/>
      <c r="C29" s="17">
        <f>(C26+C27)/180*0.2*8*13</f>
        <v>457.35155555555554</v>
      </c>
      <c r="D29" s="48"/>
      <c r="E29" s="17">
        <f>(E26+E27)/180*0.2*8*13</f>
        <v>496.22606222222231</v>
      </c>
      <c r="F29" s="48"/>
      <c r="G29" s="17">
        <f>(G26+G27)/180*0.2*8*13</f>
        <v>524.95756444444453</v>
      </c>
      <c r="H29" s="48"/>
      <c r="I29" s="17">
        <f>(I26+I27)/180*0.2*8*13</f>
        <v>551.20589333333328</v>
      </c>
    </row>
    <row r="30" spans="1:9" x14ac:dyDescent="0.25">
      <c r="A30" s="31" t="s">
        <v>113</v>
      </c>
      <c r="B30" s="48"/>
      <c r="C30" s="105"/>
      <c r="D30" s="48"/>
      <c r="E30" s="105"/>
      <c r="F30" s="48"/>
      <c r="G30" s="105"/>
      <c r="H30" s="48"/>
      <c r="I30" s="105"/>
    </row>
    <row r="31" spans="1:9" x14ac:dyDescent="0.25">
      <c r="A31" s="31" t="s">
        <v>112</v>
      </c>
      <c r="B31" s="48"/>
      <c r="C31" s="105">
        <v>0</v>
      </c>
      <c r="D31" s="48"/>
      <c r="E31" s="105">
        <v>0</v>
      </c>
      <c r="F31" s="48"/>
      <c r="G31" s="105">
        <v>0</v>
      </c>
      <c r="H31" s="48"/>
      <c r="I31" s="105">
        <v>0</v>
      </c>
    </row>
    <row r="32" spans="1:9" s="8" customFormat="1" x14ac:dyDescent="0.25">
      <c r="A32" s="31" t="s">
        <v>111</v>
      </c>
      <c r="B32" s="48"/>
      <c r="C32" s="105"/>
      <c r="D32" s="48"/>
      <c r="E32" s="105"/>
      <c r="F32" s="48"/>
      <c r="G32" s="105"/>
      <c r="H32" s="48"/>
      <c r="I32" s="105"/>
    </row>
    <row r="33" spans="1:9" x14ac:dyDescent="0.25">
      <c r="A33" s="23" t="s">
        <v>110</v>
      </c>
      <c r="B33" s="106"/>
      <c r="C33" s="10">
        <f>SUM(C26:C32)</f>
        <v>4415.2015555555554</v>
      </c>
      <c r="D33" s="106"/>
      <c r="E33" s="10">
        <f>SUM(E26:E32)</f>
        <v>4790.4900622222222</v>
      </c>
      <c r="F33" s="106"/>
      <c r="G33" s="10">
        <f>SUM(G26:G32)</f>
        <v>5067.8595644444449</v>
      </c>
      <c r="H33" s="106"/>
      <c r="I33" s="10">
        <f>SUM(I26:I32)</f>
        <v>5321.2568933333332</v>
      </c>
    </row>
    <row r="34" spans="1:9" s="42" customFormat="1" ht="15.75" customHeight="1" x14ac:dyDescent="0.25">
      <c r="A34" s="243" t="s">
        <v>109</v>
      </c>
      <c r="B34" s="244"/>
      <c r="C34" s="274"/>
      <c r="D34" s="101"/>
      <c r="E34" s="76"/>
      <c r="F34" s="101"/>
      <c r="G34" s="76"/>
      <c r="H34" s="101"/>
      <c r="I34" s="76"/>
    </row>
    <row r="35" spans="1:9" x14ac:dyDescent="0.25">
      <c r="A35" s="26" t="s">
        <v>108</v>
      </c>
      <c r="B35" s="102"/>
      <c r="C35" s="103"/>
      <c r="D35" s="102"/>
      <c r="E35" s="103"/>
      <c r="F35" s="102"/>
      <c r="G35" s="103"/>
      <c r="H35" s="102"/>
      <c r="I35" s="103"/>
    </row>
    <row r="36" spans="1:9" x14ac:dyDescent="0.25">
      <c r="A36" s="41" t="s">
        <v>107</v>
      </c>
      <c r="B36" s="107"/>
      <c r="C36" s="108"/>
      <c r="D36" s="107"/>
      <c r="E36" s="108"/>
      <c r="F36" s="107"/>
      <c r="G36" s="108"/>
      <c r="H36" s="107"/>
      <c r="I36" s="108"/>
    </row>
    <row r="37" spans="1:9" x14ac:dyDescent="0.25">
      <c r="A37" s="23" t="s">
        <v>106</v>
      </c>
      <c r="B37" s="49"/>
      <c r="C37" s="12" t="s">
        <v>68</v>
      </c>
      <c r="D37" s="49"/>
      <c r="E37" s="12" t="s">
        <v>68</v>
      </c>
      <c r="F37" s="49"/>
      <c r="G37" s="12" t="s">
        <v>68</v>
      </c>
      <c r="H37" s="49"/>
      <c r="I37" s="12" t="s">
        <v>68</v>
      </c>
    </row>
    <row r="38" spans="1:9" x14ac:dyDescent="0.25">
      <c r="A38" s="31" t="s">
        <v>105</v>
      </c>
      <c r="B38" s="48">
        <f>'[2]44hs D'!B38</f>
        <v>8.3299999999999999E-2</v>
      </c>
      <c r="C38" s="105">
        <f>B38*$C$33</f>
        <v>367.78628957777778</v>
      </c>
      <c r="D38" s="48">
        <f>'[2]44hs D'!D38</f>
        <v>0</v>
      </c>
      <c r="E38" s="105">
        <f>B38*E33</f>
        <v>399.04782218311112</v>
      </c>
      <c r="F38" s="48">
        <f>'[2]44hs D'!F38</f>
        <v>0</v>
      </c>
      <c r="G38" s="105">
        <f>B38*$G$33</f>
        <v>422.15270171822226</v>
      </c>
      <c r="H38" s="48">
        <f>'[2]44hs D'!H38</f>
        <v>0</v>
      </c>
      <c r="I38" s="105">
        <f>B$38*$I$33</f>
        <v>443.26069921466666</v>
      </c>
    </row>
    <row r="39" spans="1:9" x14ac:dyDescent="0.25">
      <c r="A39" s="31" t="s">
        <v>104</v>
      </c>
      <c r="B39" s="46">
        <f>'[2]44hs D'!B39</f>
        <v>0.121</v>
      </c>
      <c r="C39" s="105">
        <f>B39*$C$33</f>
        <v>534.23938822222215</v>
      </c>
      <c r="D39" s="46">
        <f>'[2]44hs D'!D39</f>
        <v>0</v>
      </c>
      <c r="E39" s="105">
        <f>B39*E33</f>
        <v>579.64929752888884</v>
      </c>
      <c r="F39" s="46">
        <f>'[2]44hs D'!F39</f>
        <v>0</v>
      </c>
      <c r="G39" s="105">
        <f>B39*$G$33</f>
        <v>613.21100729777777</v>
      </c>
      <c r="H39" s="46">
        <f>'[2]44hs D'!H39</f>
        <v>0</v>
      </c>
      <c r="I39" s="105">
        <f>B$39*$I$33</f>
        <v>643.87208409333334</v>
      </c>
    </row>
    <row r="40" spans="1:9" x14ac:dyDescent="0.25">
      <c r="A40" s="109" t="s">
        <v>22</v>
      </c>
      <c r="B40" s="110">
        <f t="shared" ref="B40:G40" si="0">SUM(B38:B39)</f>
        <v>0.20429999999999998</v>
      </c>
      <c r="C40" s="11">
        <f t="shared" si="0"/>
        <v>902.02567779999993</v>
      </c>
      <c r="D40" s="110">
        <f t="shared" si="0"/>
        <v>0</v>
      </c>
      <c r="E40" s="11">
        <f t="shared" si="0"/>
        <v>978.6971197119999</v>
      </c>
      <c r="F40" s="110">
        <f t="shared" si="0"/>
        <v>0</v>
      </c>
      <c r="G40" s="11">
        <f t="shared" si="0"/>
        <v>1035.363709016</v>
      </c>
      <c r="H40" s="110">
        <f t="shared" ref="H40:I40" si="1">SUM(H38:H39)</f>
        <v>0</v>
      </c>
      <c r="I40" s="11">
        <f t="shared" si="1"/>
        <v>1087.1327833079999</v>
      </c>
    </row>
    <row r="41" spans="1:9" x14ac:dyDescent="0.25">
      <c r="A41" s="111" t="s">
        <v>53</v>
      </c>
      <c r="B41" s="112">
        <f t="shared" ref="B41:G41" si="2">SUM(B40:B40)</f>
        <v>0.20429999999999998</v>
      </c>
      <c r="C41" s="113">
        <f t="shared" si="2"/>
        <v>902.02567779999993</v>
      </c>
      <c r="D41" s="110">
        <f t="shared" si="2"/>
        <v>0</v>
      </c>
      <c r="E41" s="11">
        <f t="shared" si="2"/>
        <v>978.6971197119999</v>
      </c>
      <c r="F41" s="110">
        <f t="shared" si="2"/>
        <v>0</v>
      </c>
      <c r="G41" s="11">
        <f t="shared" si="2"/>
        <v>1035.363709016</v>
      </c>
      <c r="H41" s="110">
        <f t="shared" ref="H41:I41" si="3">SUM(H40:H40)</f>
        <v>0</v>
      </c>
      <c r="I41" s="11">
        <f t="shared" si="3"/>
        <v>1087.1327833079999</v>
      </c>
    </row>
    <row r="42" spans="1:9" s="42" customFormat="1" ht="25.5" customHeight="1" x14ac:dyDescent="0.25">
      <c r="A42" s="243" t="s">
        <v>103</v>
      </c>
      <c r="B42" s="244"/>
      <c r="C42" s="274"/>
      <c r="D42" s="101"/>
      <c r="E42" s="76"/>
      <c r="F42" s="101"/>
      <c r="G42" s="76"/>
      <c r="H42" s="101"/>
      <c r="I42" s="76"/>
    </row>
    <row r="43" spans="1:9" ht="16.5" customHeight="1" x14ac:dyDescent="0.25">
      <c r="A43" s="259" t="s">
        <v>102</v>
      </c>
      <c r="B43" s="259"/>
      <c r="C43" s="259"/>
      <c r="D43" s="95"/>
      <c r="E43" s="8"/>
      <c r="F43" s="95"/>
      <c r="G43" s="8"/>
      <c r="H43" s="95"/>
      <c r="I43" s="8"/>
    </row>
    <row r="44" spans="1:9" x14ac:dyDescent="0.25">
      <c r="A44" s="31" t="s">
        <v>101</v>
      </c>
      <c r="B44" s="48">
        <f>'[2]44hs D'!B44</f>
        <v>0.2</v>
      </c>
      <c r="C44" s="105">
        <f>B44*$C$41</f>
        <v>180.40513555999999</v>
      </c>
      <c r="D44" s="48">
        <f>'[2]44hs D'!D44</f>
        <v>0</v>
      </c>
      <c r="E44" s="105">
        <f>B44*$E$41</f>
        <v>195.73942394239998</v>
      </c>
      <c r="F44" s="48">
        <f>'[2]44hs D'!F44</f>
        <v>0</v>
      </c>
      <c r="G44" s="105">
        <f>B44*$G$41</f>
        <v>207.07274180320002</v>
      </c>
      <c r="H44" s="48">
        <f>'[2]44hs D'!H44</f>
        <v>0</v>
      </c>
      <c r="I44" s="105">
        <f>B$44*$I$41</f>
        <v>217.42655666159999</v>
      </c>
    </row>
    <row r="45" spans="1:9" x14ac:dyDescent="0.25">
      <c r="A45" s="31" t="s">
        <v>100</v>
      </c>
      <c r="B45" s="48">
        <f>'[2]44hs D'!B45</f>
        <v>2.5000000000000001E-2</v>
      </c>
      <c r="C45" s="105">
        <f t="shared" ref="C45:C51" si="4">B45*$C$41</f>
        <v>22.550641944999999</v>
      </c>
      <c r="D45" s="48">
        <f>'[2]44hs D'!D45</f>
        <v>0</v>
      </c>
      <c r="E45" s="105">
        <f t="shared" ref="E45:E51" si="5">B45*$E$41</f>
        <v>24.467427992799998</v>
      </c>
      <c r="F45" s="48">
        <f>'[2]44hs D'!F45</f>
        <v>0</v>
      </c>
      <c r="G45" s="105">
        <f t="shared" ref="G45:G51" si="6">B45*$G$41</f>
        <v>25.884092725400002</v>
      </c>
      <c r="H45" s="48">
        <f>'[2]44hs D'!H45</f>
        <v>0</v>
      </c>
      <c r="I45" s="105">
        <f>B$45*$I$41</f>
        <v>27.178319582699999</v>
      </c>
    </row>
    <row r="46" spans="1:9" x14ac:dyDescent="0.25">
      <c r="A46" s="31" t="s">
        <v>99</v>
      </c>
      <c r="B46" s="48">
        <f>'[2]44hs D'!B46</f>
        <v>1.4999999999999999E-2</v>
      </c>
      <c r="C46" s="105">
        <f t="shared" si="4"/>
        <v>13.530385166999999</v>
      </c>
      <c r="D46" s="48">
        <f>'[2]44hs D'!D46</f>
        <v>0</v>
      </c>
      <c r="E46" s="105">
        <f t="shared" si="5"/>
        <v>14.680456795679998</v>
      </c>
      <c r="F46" s="48">
        <f>'[2]44hs D'!F46</f>
        <v>0</v>
      </c>
      <c r="G46" s="105">
        <f t="shared" si="6"/>
        <v>15.530455635239999</v>
      </c>
      <c r="H46" s="48">
        <f>'[2]44hs D'!H46</f>
        <v>0</v>
      </c>
      <c r="I46" s="105">
        <f>B$46*$I$41</f>
        <v>16.30699174962</v>
      </c>
    </row>
    <row r="47" spans="1:9" x14ac:dyDescent="0.25">
      <c r="A47" s="31" t="s">
        <v>98</v>
      </c>
      <c r="B47" s="48">
        <f>'[2]44hs D'!B47</f>
        <v>1.4999999999999999E-2</v>
      </c>
      <c r="C47" s="105">
        <f t="shared" si="4"/>
        <v>13.530385166999999</v>
      </c>
      <c r="D47" s="48">
        <f>'[2]44hs D'!D47</f>
        <v>0</v>
      </c>
      <c r="E47" s="105">
        <f t="shared" si="5"/>
        <v>14.680456795679998</v>
      </c>
      <c r="F47" s="48">
        <f>'[2]44hs D'!F47</f>
        <v>0</v>
      </c>
      <c r="G47" s="105">
        <f t="shared" si="6"/>
        <v>15.530455635239999</v>
      </c>
      <c r="H47" s="48">
        <f>'[2]44hs D'!H47</f>
        <v>0</v>
      </c>
      <c r="I47" s="105">
        <f>B$47*$I$41</f>
        <v>16.30699174962</v>
      </c>
    </row>
    <row r="48" spans="1:9" x14ac:dyDescent="0.25">
      <c r="A48" s="31" t="s">
        <v>97</v>
      </c>
      <c r="B48" s="48">
        <f>'[2]44hs D'!B48</f>
        <v>0.01</v>
      </c>
      <c r="C48" s="105">
        <f t="shared" si="4"/>
        <v>9.0202567780000003</v>
      </c>
      <c r="D48" s="48">
        <f>'[2]44hs D'!D48</f>
        <v>0</v>
      </c>
      <c r="E48" s="105">
        <f t="shared" si="5"/>
        <v>9.7869711971199997</v>
      </c>
      <c r="F48" s="48">
        <f>'[2]44hs D'!F48</f>
        <v>0</v>
      </c>
      <c r="G48" s="105">
        <f t="shared" si="6"/>
        <v>10.353637090160001</v>
      </c>
      <c r="H48" s="48">
        <f>'[2]44hs D'!H48</f>
        <v>0</v>
      </c>
      <c r="I48" s="105">
        <f>B$48*$I$41</f>
        <v>10.871327833080001</v>
      </c>
    </row>
    <row r="49" spans="1:9" x14ac:dyDescent="0.25">
      <c r="A49" s="31" t="s">
        <v>96</v>
      </c>
      <c r="B49" s="48">
        <f>'[2]44hs D'!B49</f>
        <v>6.0000000000000001E-3</v>
      </c>
      <c r="C49" s="105">
        <f t="shared" si="4"/>
        <v>5.4121540667999994</v>
      </c>
      <c r="D49" s="48">
        <f>'[2]44hs D'!D49</f>
        <v>0</v>
      </c>
      <c r="E49" s="105">
        <f t="shared" si="5"/>
        <v>5.8721827182719997</v>
      </c>
      <c r="F49" s="48">
        <f>'[2]44hs D'!F49</f>
        <v>0</v>
      </c>
      <c r="G49" s="105">
        <f t="shared" si="6"/>
        <v>6.2121822540960006</v>
      </c>
      <c r="H49" s="48">
        <f>'[2]44hs D'!H49</f>
        <v>0</v>
      </c>
      <c r="I49" s="105">
        <f>B$49*$I$41</f>
        <v>6.5227966998479996</v>
      </c>
    </row>
    <row r="50" spans="1:9" x14ac:dyDescent="0.25">
      <c r="A50" s="31" t="s">
        <v>95</v>
      </c>
      <c r="B50" s="48">
        <f>'[2]44hs D'!B50</f>
        <v>2E-3</v>
      </c>
      <c r="C50" s="105">
        <f t="shared" si="4"/>
        <v>1.8040513556</v>
      </c>
      <c r="D50" s="48">
        <f>'[2]44hs D'!D50</f>
        <v>0</v>
      </c>
      <c r="E50" s="105">
        <f t="shared" si="5"/>
        <v>1.9573942394239998</v>
      </c>
      <c r="F50" s="48">
        <f>'[2]44hs D'!F50</f>
        <v>0</v>
      </c>
      <c r="G50" s="105">
        <f t="shared" si="6"/>
        <v>2.0707274180319999</v>
      </c>
      <c r="H50" s="48">
        <f>'[2]44hs D'!H50</f>
        <v>0</v>
      </c>
      <c r="I50" s="105">
        <f>B$50*$I$41</f>
        <v>2.174265566616</v>
      </c>
    </row>
    <row r="51" spans="1:9" x14ac:dyDescent="0.25">
      <c r="A51" s="31" t="s">
        <v>94</v>
      </c>
      <c r="B51" s="48">
        <f>'[2]44hs D'!B51</f>
        <v>0.08</v>
      </c>
      <c r="C51" s="105">
        <f t="shared" si="4"/>
        <v>72.162054224000002</v>
      </c>
      <c r="D51" s="48">
        <f>'[2]44hs D'!D51</f>
        <v>0</v>
      </c>
      <c r="E51" s="105">
        <f t="shared" si="5"/>
        <v>78.295769576959998</v>
      </c>
      <c r="F51" s="48">
        <f>'[2]44hs D'!F51</f>
        <v>0</v>
      </c>
      <c r="G51" s="105">
        <f t="shared" si="6"/>
        <v>82.82909672128001</v>
      </c>
      <c r="H51" s="48">
        <f>'[2]44hs D'!H51</f>
        <v>0</v>
      </c>
      <c r="I51" s="105">
        <f>B$51*$I$41</f>
        <v>86.970622664640004</v>
      </c>
    </row>
    <row r="52" spans="1:9" x14ac:dyDescent="0.25">
      <c r="A52" s="111" t="s">
        <v>53</v>
      </c>
      <c r="B52" s="112">
        <f t="shared" ref="B52:G52" si="7">SUM(B44:B51)</f>
        <v>0.35300000000000004</v>
      </c>
      <c r="C52" s="113">
        <f t="shared" si="7"/>
        <v>318.41506426339993</v>
      </c>
      <c r="D52" s="110">
        <f t="shared" si="7"/>
        <v>0</v>
      </c>
      <c r="E52" s="11">
        <f t="shared" si="7"/>
        <v>345.48008325833587</v>
      </c>
      <c r="F52" s="110">
        <f t="shared" si="7"/>
        <v>0</v>
      </c>
      <c r="G52" s="11">
        <f t="shared" si="7"/>
        <v>365.48338928264798</v>
      </c>
      <c r="H52" s="110">
        <f t="shared" ref="H52:I52" si="8">SUM(H44:H51)</f>
        <v>0</v>
      </c>
      <c r="I52" s="11">
        <f t="shared" si="8"/>
        <v>383.75787250772402</v>
      </c>
    </row>
    <row r="53" spans="1:9" s="42" customFormat="1" x14ac:dyDescent="0.25">
      <c r="A53" s="243" t="s">
        <v>93</v>
      </c>
      <c r="B53" s="244"/>
      <c r="C53" s="274"/>
      <c r="D53" s="94"/>
      <c r="E53" s="69"/>
      <c r="F53" s="94"/>
      <c r="G53" s="69"/>
      <c r="H53" s="94"/>
      <c r="I53" s="69"/>
    </row>
    <row r="54" spans="1:9" x14ac:dyDescent="0.25">
      <c r="A54" s="41" t="s">
        <v>92</v>
      </c>
      <c r="B54" s="104"/>
      <c r="C54" s="12" t="s">
        <v>33</v>
      </c>
      <c r="D54" s="104"/>
      <c r="E54" s="12" t="s">
        <v>33</v>
      </c>
      <c r="F54" s="104"/>
      <c r="G54" s="12" t="s">
        <v>33</v>
      </c>
      <c r="H54" s="104"/>
      <c r="I54" s="12" t="s">
        <v>33</v>
      </c>
    </row>
    <row r="55" spans="1:9" ht="25.5" x14ac:dyDescent="0.25">
      <c r="A55" s="31" t="s">
        <v>149</v>
      </c>
      <c r="B55" s="114">
        <v>5.5</v>
      </c>
      <c r="C55" s="105">
        <v>0</v>
      </c>
      <c r="D55" s="114">
        <v>5.5</v>
      </c>
      <c r="E55" s="105">
        <v>0</v>
      </c>
      <c r="F55" s="114">
        <v>5.5</v>
      </c>
      <c r="G55" s="105">
        <v>0</v>
      </c>
      <c r="H55" s="114">
        <v>5.5</v>
      </c>
      <c r="I55" s="105">
        <v>0</v>
      </c>
    </row>
    <row r="56" spans="1:9" x14ac:dyDescent="0.25">
      <c r="A56" s="31" t="s">
        <v>150</v>
      </c>
      <c r="B56" s="114">
        <v>37.700000000000003</v>
      </c>
      <c r="C56" s="105">
        <v>0</v>
      </c>
      <c r="D56" s="114">
        <v>37.700000000000003</v>
      </c>
      <c r="E56" s="105">
        <v>0</v>
      </c>
      <c r="F56" s="114">
        <v>41.23</v>
      </c>
      <c r="G56" s="105">
        <v>0</v>
      </c>
      <c r="H56" s="114">
        <v>45.23</v>
      </c>
      <c r="I56" s="105">
        <v>0</v>
      </c>
    </row>
    <row r="57" spans="1:9" x14ac:dyDescent="0.25">
      <c r="A57" s="31" t="s">
        <v>89</v>
      </c>
      <c r="B57" s="114"/>
      <c r="C57" s="105">
        <v>0</v>
      </c>
      <c r="D57" s="114"/>
      <c r="E57" s="105">
        <v>0</v>
      </c>
      <c r="F57" s="114"/>
      <c r="G57" s="105">
        <v>0</v>
      </c>
      <c r="H57" s="114"/>
      <c r="I57" s="105">
        <v>0</v>
      </c>
    </row>
    <row r="58" spans="1:9" x14ac:dyDescent="0.25">
      <c r="A58" s="31" t="s">
        <v>88</v>
      </c>
      <c r="B58" s="114"/>
      <c r="C58" s="105">
        <v>0</v>
      </c>
      <c r="D58" s="114"/>
      <c r="E58" s="105">
        <v>0</v>
      </c>
      <c r="F58" s="114"/>
      <c r="G58" s="105">
        <v>0</v>
      </c>
      <c r="H58" s="114"/>
      <c r="I58" s="105">
        <v>0</v>
      </c>
    </row>
    <row r="59" spans="1:9" x14ac:dyDescent="0.25">
      <c r="A59" s="31" t="s">
        <v>87</v>
      </c>
      <c r="B59" s="114"/>
      <c r="C59" s="105">
        <v>0</v>
      </c>
      <c r="D59" s="114"/>
      <c r="E59" s="105">
        <v>0</v>
      </c>
      <c r="F59" s="114"/>
      <c r="G59" s="105">
        <v>0</v>
      </c>
      <c r="H59" s="114"/>
      <c r="I59" s="105">
        <v>0</v>
      </c>
    </row>
    <row r="60" spans="1:9" x14ac:dyDescent="0.25">
      <c r="A60" s="31" t="s">
        <v>86</v>
      </c>
      <c r="B60" s="114"/>
      <c r="C60" s="105">
        <v>0</v>
      </c>
      <c r="D60" s="114"/>
      <c r="E60" s="105">
        <v>0</v>
      </c>
      <c r="F60" s="114"/>
      <c r="G60" s="105">
        <v>0</v>
      </c>
      <c r="H60" s="114"/>
      <c r="I60" s="105">
        <v>0</v>
      </c>
    </row>
    <row r="61" spans="1:9" x14ac:dyDescent="0.25">
      <c r="A61" s="115" t="s">
        <v>53</v>
      </c>
      <c r="B61" s="116"/>
      <c r="C61" s="117">
        <f>SUM(C55:C60)</f>
        <v>0</v>
      </c>
      <c r="D61" s="106"/>
      <c r="E61" s="10">
        <v>0</v>
      </c>
      <c r="F61" s="106"/>
      <c r="G61" s="10">
        <f>SUM(G55:G60)</f>
        <v>0</v>
      </c>
      <c r="H61" s="106"/>
      <c r="I61" s="10">
        <f>SUM(I55:I60)</f>
        <v>0</v>
      </c>
    </row>
    <row r="62" spans="1:9" s="58" customFormat="1" ht="26.25" customHeight="1" x14ac:dyDescent="0.25">
      <c r="A62" s="243" t="s">
        <v>85</v>
      </c>
      <c r="B62" s="244"/>
      <c r="C62" s="274"/>
      <c r="D62" s="101"/>
      <c r="E62" s="76"/>
      <c r="F62" s="101"/>
      <c r="G62" s="76"/>
      <c r="H62" s="101"/>
      <c r="I62" s="76"/>
    </row>
    <row r="63" spans="1:9" x14ac:dyDescent="0.25">
      <c r="A63" s="41" t="s">
        <v>84</v>
      </c>
      <c r="B63" s="107"/>
      <c r="C63" s="108"/>
      <c r="D63" s="107"/>
      <c r="E63" s="108"/>
      <c r="F63" s="107"/>
      <c r="G63" s="108"/>
      <c r="H63" s="107"/>
      <c r="I63" s="108"/>
    </row>
    <row r="64" spans="1:9" x14ac:dyDescent="0.25">
      <c r="A64" s="38" t="s">
        <v>83</v>
      </c>
      <c r="B64" s="38"/>
      <c r="C64" s="12" t="s">
        <v>68</v>
      </c>
      <c r="D64" s="38"/>
      <c r="E64" s="12" t="s">
        <v>68</v>
      </c>
      <c r="F64" s="38"/>
      <c r="G64" s="12" t="s">
        <v>68</v>
      </c>
      <c r="H64" s="38"/>
      <c r="I64" s="12" t="s">
        <v>68</v>
      </c>
    </row>
    <row r="65" spans="1:9" x14ac:dyDescent="0.25">
      <c r="A65" s="118" t="s">
        <v>82</v>
      </c>
      <c r="B65" s="119">
        <f>B40</f>
        <v>0.20429999999999998</v>
      </c>
      <c r="C65" s="105">
        <f>C41</f>
        <v>902.02567779999993</v>
      </c>
      <c r="D65" s="119">
        <f>D40</f>
        <v>0</v>
      </c>
      <c r="E65" s="105">
        <f>E41</f>
        <v>978.6971197119999</v>
      </c>
      <c r="F65" s="119">
        <f>F40</f>
        <v>0</v>
      </c>
      <c r="G65" s="105">
        <f>G41</f>
        <v>1035.363709016</v>
      </c>
      <c r="H65" s="119">
        <f>H40</f>
        <v>0</v>
      </c>
      <c r="I65" s="105">
        <f>I41</f>
        <v>1087.1327833079999</v>
      </c>
    </row>
    <row r="66" spans="1:9" s="33" customFormat="1" x14ac:dyDescent="0.25">
      <c r="A66" s="118" t="s">
        <v>81</v>
      </c>
      <c r="B66" s="119">
        <f t="shared" ref="B66:G66" si="9">B52</f>
        <v>0.35300000000000004</v>
      </c>
      <c r="C66" s="105">
        <f t="shared" si="9"/>
        <v>318.41506426339993</v>
      </c>
      <c r="D66" s="119">
        <f t="shared" si="9"/>
        <v>0</v>
      </c>
      <c r="E66" s="105">
        <f t="shared" si="9"/>
        <v>345.48008325833587</v>
      </c>
      <c r="F66" s="119">
        <f t="shared" si="9"/>
        <v>0</v>
      </c>
      <c r="G66" s="105">
        <f t="shared" si="9"/>
        <v>365.48338928264798</v>
      </c>
      <c r="H66" s="119">
        <f t="shared" ref="H66:I66" si="10">H52</f>
        <v>0</v>
      </c>
      <c r="I66" s="105">
        <f t="shared" si="10"/>
        <v>383.75787250772402</v>
      </c>
    </row>
    <row r="67" spans="1:9" x14ac:dyDescent="0.25">
      <c r="A67" s="118" t="s">
        <v>80</v>
      </c>
      <c r="B67" s="119"/>
      <c r="C67" s="105">
        <f>C61</f>
        <v>0</v>
      </c>
      <c r="D67" s="119"/>
      <c r="E67" s="105">
        <f>E61</f>
        <v>0</v>
      </c>
      <c r="F67" s="119"/>
      <c r="G67" s="105">
        <f>G61</f>
        <v>0</v>
      </c>
      <c r="H67" s="119"/>
      <c r="I67" s="105">
        <f>I61</f>
        <v>0</v>
      </c>
    </row>
    <row r="68" spans="1:9" x14ac:dyDescent="0.25">
      <c r="A68" s="16" t="s">
        <v>53</v>
      </c>
      <c r="B68" s="15">
        <f t="shared" ref="B68:G68" si="11">SUM(B65:B67)</f>
        <v>0.55730000000000002</v>
      </c>
      <c r="C68" s="10">
        <f t="shared" si="11"/>
        <v>1220.4407420633997</v>
      </c>
      <c r="D68" s="15">
        <f t="shared" si="11"/>
        <v>0</v>
      </c>
      <c r="E68" s="10">
        <f t="shared" si="11"/>
        <v>1324.1772029703357</v>
      </c>
      <c r="F68" s="15">
        <f t="shared" si="11"/>
        <v>0</v>
      </c>
      <c r="G68" s="10">
        <f t="shared" si="11"/>
        <v>1400.847098298648</v>
      </c>
      <c r="H68" s="15">
        <f t="shared" ref="H68:I68" si="12">SUM(H65:H67)</f>
        <v>0</v>
      </c>
      <c r="I68" s="10">
        <f t="shared" si="12"/>
        <v>1470.8906558157239</v>
      </c>
    </row>
    <row r="69" spans="1:9" s="8" customFormat="1" ht="9.75" customHeight="1" x14ac:dyDescent="0.25">
      <c r="A69" s="38"/>
      <c r="B69" s="15"/>
      <c r="C69" s="10"/>
      <c r="D69" s="15"/>
      <c r="E69" s="10"/>
      <c r="F69" s="15"/>
      <c r="G69" s="10"/>
      <c r="H69" s="15"/>
      <c r="I69" s="10"/>
    </row>
    <row r="70" spans="1:9" s="33" customFormat="1" x14ac:dyDescent="0.25">
      <c r="A70" s="26" t="s">
        <v>79</v>
      </c>
      <c r="B70" s="102"/>
      <c r="C70" s="103"/>
      <c r="D70" s="102"/>
      <c r="E70" s="103"/>
      <c r="F70" s="102"/>
      <c r="G70" s="103"/>
      <c r="H70" s="102"/>
      <c r="I70" s="103"/>
    </row>
    <row r="71" spans="1:9" x14ac:dyDescent="0.25">
      <c r="A71" s="23" t="s">
        <v>78</v>
      </c>
      <c r="B71" s="49"/>
      <c r="C71" s="12" t="s">
        <v>68</v>
      </c>
      <c r="D71" s="49"/>
      <c r="E71" s="12" t="s">
        <v>68</v>
      </c>
      <c r="F71" s="49"/>
      <c r="G71" s="12" t="s">
        <v>68</v>
      </c>
      <c r="H71" s="49"/>
      <c r="I71" s="12" t="s">
        <v>68</v>
      </c>
    </row>
    <row r="72" spans="1:9" x14ac:dyDescent="0.25">
      <c r="A72" s="31" t="s">
        <v>77</v>
      </c>
      <c r="B72" s="120">
        <f>'[2]44hs D'!B73</f>
        <v>8.3333333333333328E-4</v>
      </c>
      <c r="C72" s="105">
        <f t="shared" ref="C72:C77" si="13">B72*$C$33</f>
        <v>3.6793346296296292</v>
      </c>
      <c r="D72" s="120">
        <f>'[2]44hs D'!D73</f>
        <v>0</v>
      </c>
      <c r="E72" s="105">
        <f t="shared" ref="E72:E77" si="14">B72*$E$33</f>
        <v>3.9920750518518515</v>
      </c>
      <c r="F72" s="120">
        <f>'[2]44hs D'!F73</f>
        <v>0</v>
      </c>
      <c r="G72" s="105">
        <f t="shared" ref="G72:G77" si="15">B72*$G$33</f>
        <v>4.2232163037037038</v>
      </c>
      <c r="H72" s="120">
        <f>'[2]44hs D'!H73</f>
        <v>0</v>
      </c>
      <c r="I72" s="105">
        <f>B$72*$I$33</f>
        <v>4.4343807444444439</v>
      </c>
    </row>
    <row r="73" spans="1:9" x14ac:dyDescent="0.25">
      <c r="A73" s="121" t="s">
        <v>76</v>
      </c>
      <c r="B73" s="122">
        <f>'[2]44hs D'!B74</f>
        <v>6.666666666666667E-5</v>
      </c>
      <c r="C73" s="105">
        <f t="shared" si="13"/>
        <v>0.29434677037037038</v>
      </c>
      <c r="D73" s="122">
        <f>'[2]44hs D'!D74</f>
        <v>0</v>
      </c>
      <c r="E73" s="105">
        <f t="shared" si="14"/>
        <v>0.31936600414814814</v>
      </c>
      <c r="F73" s="122">
        <f>'[2]44hs D'!F74</f>
        <v>0</v>
      </c>
      <c r="G73" s="105">
        <f t="shared" si="15"/>
        <v>0.33785730429629635</v>
      </c>
      <c r="H73" s="122">
        <f>'[2]44hs D'!H74</f>
        <v>0</v>
      </c>
      <c r="I73" s="105">
        <f>B$73*$I$33</f>
        <v>0.35475045955555556</v>
      </c>
    </row>
    <row r="74" spans="1:9" s="56" customFormat="1" x14ac:dyDescent="0.25">
      <c r="A74" s="121" t="s">
        <v>75</v>
      </c>
      <c r="B74" s="120">
        <f>'[2]44hs D'!B75</f>
        <v>1.6000000000000003E-3</v>
      </c>
      <c r="C74" s="105">
        <f t="shared" si="13"/>
        <v>7.06432248888889</v>
      </c>
      <c r="D74" s="120">
        <f>'[2]44hs D'!D75</f>
        <v>0</v>
      </c>
      <c r="E74" s="105">
        <f t="shared" si="14"/>
        <v>7.6647840995555567</v>
      </c>
      <c r="F74" s="120">
        <f>'[2]44hs D'!F75</f>
        <v>0</v>
      </c>
      <c r="G74" s="105">
        <f t="shared" si="15"/>
        <v>8.1085753031111132</v>
      </c>
      <c r="H74" s="120">
        <f>'[2]44hs D'!H75</f>
        <v>0</v>
      </c>
      <c r="I74" s="105">
        <f>B$74*$I$33</f>
        <v>8.514011029333334</v>
      </c>
    </row>
    <row r="75" spans="1:9" s="8" customFormat="1" x14ac:dyDescent="0.25">
      <c r="A75" s="31" t="s">
        <v>74</v>
      </c>
      <c r="B75" s="120">
        <f>'[2]44hs D'!B76</f>
        <v>3.8888888888888892E-4</v>
      </c>
      <c r="C75" s="105">
        <f t="shared" si="13"/>
        <v>1.7170228271604939</v>
      </c>
      <c r="D75" s="120">
        <f>'[2]44hs D'!D76</f>
        <v>0</v>
      </c>
      <c r="E75" s="105">
        <f t="shared" si="14"/>
        <v>1.8629683575308644</v>
      </c>
      <c r="F75" s="120">
        <f>'[2]44hs D'!F76</f>
        <v>0</v>
      </c>
      <c r="G75" s="105">
        <f t="shared" si="15"/>
        <v>1.9708342750617287</v>
      </c>
      <c r="H75" s="120">
        <f>'[2]44hs D'!H76</f>
        <v>0</v>
      </c>
      <c r="I75" s="105">
        <f>B$75*$I$33</f>
        <v>2.0693776807407409</v>
      </c>
    </row>
    <row r="76" spans="1:9" x14ac:dyDescent="0.25">
      <c r="A76" s="121" t="s">
        <v>73</v>
      </c>
      <c r="B76" s="120">
        <f>'[2]44hs D'!B77</f>
        <v>1.372777777777778E-4</v>
      </c>
      <c r="C76" s="105">
        <f t="shared" si="13"/>
        <v>0.60610905798765446</v>
      </c>
      <c r="D76" s="120">
        <f>'[2]44hs D'!D77</f>
        <v>0</v>
      </c>
      <c r="E76" s="105">
        <f t="shared" si="14"/>
        <v>0.65762783020839521</v>
      </c>
      <c r="F76" s="120">
        <f>'[2]44hs D'!F77</f>
        <v>0</v>
      </c>
      <c r="G76" s="105">
        <f t="shared" si="15"/>
        <v>0.69570449909679033</v>
      </c>
      <c r="H76" s="120">
        <f>'[2]44hs D'!H77</f>
        <v>0</v>
      </c>
      <c r="I76" s="105">
        <f>B$76*$I$33</f>
        <v>0.73049032130148162</v>
      </c>
    </row>
    <row r="77" spans="1:9" x14ac:dyDescent="0.25">
      <c r="A77" s="121" t="s">
        <v>72</v>
      </c>
      <c r="B77" s="120">
        <f>'[2]44hs D'!B78</f>
        <v>3.2750666666666657E-2</v>
      </c>
      <c r="C77" s="105">
        <f t="shared" si="13"/>
        <v>144.6007944121481</v>
      </c>
      <c r="D77" s="120">
        <f>'[2]44hs D'!D78</f>
        <v>0</v>
      </c>
      <c r="E77" s="105">
        <f t="shared" si="14"/>
        <v>156.89174319781921</v>
      </c>
      <c r="F77" s="120">
        <f>'[2]44hs D'!F78</f>
        <v>0</v>
      </c>
      <c r="G77" s="105">
        <f t="shared" si="15"/>
        <v>165.97577930859848</v>
      </c>
      <c r="H77" s="120">
        <f>'[2]44hs D'!H78</f>
        <v>0</v>
      </c>
      <c r="I77" s="105">
        <f>B$77*$I$33</f>
        <v>174.27471076126216</v>
      </c>
    </row>
    <row r="78" spans="1:9" x14ac:dyDescent="0.25">
      <c r="A78" s="16" t="s">
        <v>71</v>
      </c>
      <c r="B78" s="15">
        <f t="shared" ref="B78:G78" si="16">SUM(B72:B77)</f>
        <v>3.5776833333333327E-2</v>
      </c>
      <c r="C78" s="10">
        <f t="shared" si="16"/>
        <v>157.96193018618513</v>
      </c>
      <c r="D78" s="15">
        <f t="shared" si="16"/>
        <v>0</v>
      </c>
      <c r="E78" s="10">
        <f t="shared" si="16"/>
        <v>171.38856454111402</v>
      </c>
      <c r="F78" s="15">
        <f t="shared" si="16"/>
        <v>0</v>
      </c>
      <c r="G78" s="10">
        <f t="shared" si="16"/>
        <v>181.31196699386811</v>
      </c>
      <c r="H78" s="15">
        <f t="shared" ref="H78:I78" si="17">SUM(H72:H77)</f>
        <v>0</v>
      </c>
      <c r="I78" s="10">
        <f t="shared" si="17"/>
        <v>190.37772099663772</v>
      </c>
    </row>
    <row r="79" spans="1:9" ht="6" customHeight="1" x14ac:dyDescent="0.25">
      <c r="A79" s="14"/>
      <c r="B79" s="46"/>
      <c r="C79" s="11"/>
      <c r="D79" s="46"/>
      <c r="E79" s="11"/>
      <c r="F79" s="46"/>
      <c r="G79" s="11"/>
      <c r="H79" s="46"/>
      <c r="I79" s="11"/>
    </row>
    <row r="80" spans="1:9" s="33" customFormat="1" x14ac:dyDescent="0.25">
      <c r="A80" s="26" t="s">
        <v>70</v>
      </c>
      <c r="B80" s="102"/>
      <c r="C80" s="103"/>
      <c r="D80" s="102"/>
      <c r="E80" s="103"/>
      <c r="F80" s="102"/>
      <c r="G80" s="103"/>
      <c r="H80" s="102"/>
      <c r="I80" s="103"/>
    </row>
    <row r="81" spans="1:9" x14ac:dyDescent="0.25">
      <c r="A81" s="23" t="s">
        <v>69</v>
      </c>
      <c r="B81" s="49"/>
      <c r="C81" s="12" t="s">
        <v>68</v>
      </c>
      <c r="D81" s="49"/>
      <c r="E81" s="12" t="s">
        <v>68</v>
      </c>
      <c r="F81" s="49"/>
      <c r="G81" s="12" t="s">
        <v>68</v>
      </c>
      <c r="H81" s="49"/>
      <c r="I81" s="12" t="s">
        <v>68</v>
      </c>
    </row>
    <row r="82" spans="1:9" x14ac:dyDescent="0.25">
      <c r="A82" s="31" t="s">
        <v>67</v>
      </c>
      <c r="B82" s="48">
        <v>9.2999999999999992E-3</v>
      </c>
      <c r="C82" s="105">
        <f>B82*$C$33</f>
        <v>41.061374466666663</v>
      </c>
      <c r="D82" s="48">
        <v>9.2999999999999992E-3</v>
      </c>
      <c r="E82" s="105">
        <f>B82*$E$33</f>
        <v>44.55155757866666</v>
      </c>
      <c r="F82" s="48">
        <v>9.2999999999999992E-3</v>
      </c>
      <c r="G82" s="105">
        <f t="shared" ref="G82:G88" si="18">B82*$G$33</f>
        <v>47.131093949333334</v>
      </c>
      <c r="H82" s="48">
        <v>9.2999999999999992E-3</v>
      </c>
      <c r="I82" s="105">
        <f>B$82*$I$33</f>
        <v>49.487689107999998</v>
      </c>
    </row>
    <row r="83" spans="1:9" x14ac:dyDescent="0.25">
      <c r="A83" s="31" t="s">
        <v>66</v>
      </c>
      <c r="B83" s="48">
        <f>'[2]44hs D'!B84</f>
        <v>2.7777777777777778E-4</v>
      </c>
      <c r="C83" s="105">
        <f t="shared" ref="C83:C88" si="19">B83*$C$33</f>
        <v>1.2264448765432099</v>
      </c>
      <c r="D83" s="48">
        <f>'[2]44hs D'!D84</f>
        <v>0</v>
      </c>
      <c r="E83" s="105">
        <f t="shared" ref="E83:E88" si="20">B83*$E$33</f>
        <v>1.3306916839506173</v>
      </c>
      <c r="F83" s="48">
        <f>'[2]44hs D'!F84</f>
        <v>0</v>
      </c>
      <c r="G83" s="105">
        <f t="shared" si="18"/>
        <v>1.4077387679012348</v>
      </c>
      <c r="H83" s="48">
        <f>'[2]44hs D'!H84</f>
        <v>0</v>
      </c>
      <c r="I83" s="105">
        <f>B$83*$I$33</f>
        <v>1.4781269148148148</v>
      </c>
    </row>
    <row r="84" spans="1:9" x14ac:dyDescent="0.25">
      <c r="A84" s="31" t="s">
        <v>65</v>
      </c>
      <c r="B84" s="48">
        <f>'[2]44hs D'!B85</f>
        <v>2.0833333333333332E-4</v>
      </c>
      <c r="C84" s="105">
        <f t="shared" si="19"/>
        <v>0.9198336574074073</v>
      </c>
      <c r="D84" s="48">
        <f>'[2]44hs D'!D85</f>
        <v>0</v>
      </c>
      <c r="E84" s="105">
        <f t="shared" si="20"/>
        <v>0.99801876296296288</v>
      </c>
      <c r="F84" s="48">
        <f>'[2]44hs D'!F85</f>
        <v>0</v>
      </c>
      <c r="G84" s="105">
        <f t="shared" si="18"/>
        <v>1.055804075925926</v>
      </c>
      <c r="H84" s="48">
        <f>'[2]44hs D'!H85</f>
        <v>0</v>
      </c>
      <c r="I84" s="105">
        <f>B$84*$I$33</f>
        <v>1.108595186111111</v>
      </c>
    </row>
    <row r="85" spans="1:9" x14ac:dyDescent="0.25">
      <c r="A85" s="31" t="s">
        <v>64</v>
      </c>
      <c r="B85" s="48">
        <f>'[2]44hs D'!B86</f>
        <v>4.1666666666666664E-4</v>
      </c>
      <c r="C85" s="105">
        <f t="shared" si="19"/>
        <v>1.8396673148148146</v>
      </c>
      <c r="D85" s="48">
        <f>'[2]44hs D'!D86</f>
        <v>0</v>
      </c>
      <c r="E85" s="105">
        <f t="shared" si="20"/>
        <v>1.9960375259259258</v>
      </c>
      <c r="F85" s="48">
        <f>'[2]44hs D'!F86</f>
        <v>0</v>
      </c>
      <c r="G85" s="105">
        <f t="shared" si="18"/>
        <v>2.1116081518518519</v>
      </c>
      <c r="H85" s="48">
        <f>'[2]44hs D'!H86</f>
        <v>0</v>
      </c>
      <c r="I85" s="105">
        <f>B$85*$I$33</f>
        <v>2.2171903722222219</v>
      </c>
    </row>
    <row r="86" spans="1:9" x14ac:dyDescent="0.25">
      <c r="A86" s="31" t="s">
        <v>63</v>
      </c>
      <c r="B86" s="48">
        <f>'[2]44hs D'!B87</f>
        <v>2.0063888888888887E-4</v>
      </c>
      <c r="C86" s="105">
        <f t="shared" si="19"/>
        <v>0.8858611343271604</v>
      </c>
      <c r="D86" s="48">
        <f>'[2]44hs D'!D87</f>
        <v>0</v>
      </c>
      <c r="E86" s="105">
        <f t="shared" si="20"/>
        <v>0.96115860331753078</v>
      </c>
      <c r="F86" s="48">
        <f>'[2]44hs D'!F87</f>
        <v>0</v>
      </c>
      <c r="G86" s="105">
        <f t="shared" si="18"/>
        <v>1.0168097120550617</v>
      </c>
      <c r="H86" s="48">
        <f>'[2]44hs D'!H87</f>
        <v>0</v>
      </c>
      <c r="I86" s="105">
        <f>B$86*$I$33</f>
        <v>1.0676510705707407</v>
      </c>
    </row>
    <row r="87" spans="1:9" ht="15.75" customHeight="1" x14ac:dyDescent="0.25">
      <c r="A87" s="123" t="s">
        <v>62</v>
      </c>
      <c r="B87" s="48">
        <f>'[2]44hs D'!B88</f>
        <v>0</v>
      </c>
      <c r="C87" s="105">
        <f t="shared" si="19"/>
        <v>0</v>
      </c>
      <c r="D87" s="48">
        <f>'[2]44hs D'!D88</f>
        <v>0</v>
      </c>
      <c r="E87" s="105">
        <f t="shared" si="20"/>
        <v>0</v>
      </c>
      <c r="F87" s="48">
        <f>'[2]44hs D'!F88</f>
        <v>0</v>
      </c>
      <c r="G87" s="105">
        <f t="shared" si="18"/>
        <v>0</v>
      </c>
      <c r="H87" s="48">
        <f>'[2]44hs D'!H88</f>
        <v>0</v>
      </c>
      <c r="I87" s="105">
        <f>B$87*$I$33</f>
        <v>0</v>
      </c>
    </row>
    <row r="88" spans="1:9" ht="15" customHeight="1" x14ac:dyDescent="0.25">
      <c r="A88" s="124" t="s">
        <v>22</v>
      </c>
      <c r="B88" s="46">
        <f>SUM(B82:B87)</f>
        <v>1.0403416666666665E-2</v>
      </c>
      <c r="C88" s="105">
        <f t="shared" si="19"/>
        <v>45.933181449759253</v>
      </c>
      <c r="D88" s="46">
        <f>SUM(D82:D87)</f>
        <v>9.2999999999999992E-3</v>
      </c>
      <c r="E88" s="105">
        <f t="shared" si="20"/>
        <v>49.837464154823692</v>
      </c>
      <c r="F88" s="46">
        <f>SUM(F82:F87)</f>
        <v>9.2999999999999992E-3</v>
      </c>
      <c r="G88" s="105">
        <f t="shared" si="18"/>
        <v>52.723054657067401</v>
      </c>
      <c r="H88" s="46">
        <f>SUM(H82:H87)</f>
        <v>9.2999999999999992E-3</v>
      </c>
      <c r="I88" s="105">
        <f>B$88*$I$33</f>
        <v>55.359252651718876</v>
      </c>
    </row>
    <row r="89" spans="1:9" ht="15" customHeight="1" x14ac:dyDescent="0.25">
      <c r="A89" s="16" t="s">
        <v>53</v>
      </c>
      <c r="B89" s="15">
        <f>SUM(B88:B88)</f>
        <v>1.0403416666666665E-2</v>
      </c>
      <c r="C89" s="10">
        <f>C88</f>
        <v>45.933181449759253</v>
      </c>
      <c r="D89" s="15">
        <f>SUM(D88:D88)</f>
        <v>9.2999999999999992E-3</v>
      </c>
      <c r="E89" s="10">
        <f>E88</f>
        <v>49.837464154823692</v>
      </c>
      <c r="F89" s="15">
        <f>SUM(F88:F88)</f>
        <v>9.2999999999999992E-3</v>
      </c>
      <c r="G89" s="10">
        <f>G88</f>
        <v>52.723054657067401</v>
      </c>
      <c r="H89" s="15">
        <f>SUM(H88:H88)</f>
        <v>9.2999999999999992E-3</v>
      </c>
      <c r="I89" s="10">
        <f>I88</f>
        <v>55.359252651718876</v>
      </c>
    </row>
    <row r="90" spans="1:9" x14ac:dyDescent="0.25">
      <c r="A90" s="23" t="s">
        <v>61</v>
      </c>
      <c r="B90" s="49"/>
      <c r="C90" s="12" t="s">
        <v>33</v>
      </c>
      <c r="D90" s="49"/>
      <c r="E90" s="12" t="s">
        <v>33</v>
      </c>
      <c r="F90" s="49"/>
      <c r="G90" s="12" t="s">
        <v>33</v>
      </c>
      <c r="H90" s="49"/>
      <c r="I90" s="12" t="s">
        <v>33</v>
      </c>
    </row>
    <row r="91" spans="1:9" x14ac:dyDescent="0.25">
      <c r="A91" s="31" t="s">
        <v>60</v>
      </c>
      <c r="B91" s="48"/>
      <c r="C91" s="47">
        <f>C33/220*0.5*1*13</f>
        <v>130.44913686868688</v>
      </c>
      <c r="D91" s="48"/>
      <c r="E91" s="47">
        <f>E33/220*0.5*1*13</f>
        <v>141.53720638383837</v>
      </c>
      <c r="F91" s="48"/>
      <c r="G91" s="47">
        <f>G33/220*0.5*1*13</f>
        <v>149.73221440404043</v>
      </c>
      <c r="H91" s="48"/>
      <c r="I91" s="47">
        <f>I33/220*0.5*1*13</f>
        <v>157.21895366666666</v>
      </c>
    </row>
    <row r="92" spans="1:9" ht="0.75" customHeight="1" x14ac:dyDescent="0.25">
      <c r="A92" s="14"/>
      <c r="B92" s="46"/>
      <c r="C92" s="11"/>
      <c r="D92" s="46"/>
      <c r="E92" s="11"/>
      <c r="F92" s="46"/>
      <c r="G92" s="11"/>
      <c r="H92" s="46"/>
      <c r="I92" s="11"/>
    </row>
    <row r="93" spans="1:9" ht="15" customHeight="1" x14ac:dyDescent="0.25">
      <c r="A93" s="16" t="s">
        <v>59</v>
      </c>
      <c r="B93" s="15"/>
      <c r="C93" s="10">
        <f>SUM(C90:C91)</f>
        <v>130.44913686868688</v>
      </c>
      <c r="D93" s="15"/>
      <c r="E93" s="10">
        <f>SUM(E90:E91)</f>
        <v>141.53720638383837</v>
      </c>
      <c r="F93" s="15"/>
      <c r="G93" s="10">
        <f>SUM(G90:G91)</f>
        <v>149.73221440404043</v>
      </c>
      <c r="H93" s="15"/>
      <c r="I93" s="10">
        <f>SUM(I90:I91)</f>
        <v>157.21895366666666</v>
      </c>
    </row>
    <row r="94" spans="1:9" s="42" customFormat="1" ht="33" customHeight="1" x14ac:dyDescent="0.25">
      <c r="A94" s="243" t="s">
        <v>58</v>
      </c>
      <c r="B94" s="244"/>
      <c r="C94" s="274"/>
      <c r="D94" s="94"/>
      <c r="E94" s="69"/>
      <c r="F94" s="94"/>
      <c r="G94" s="69"/>
      <c r="H94" s="94"/>
      <c r="I94" s="69"/>
    </row>
    <row r="95" spans="1:9" x14ac:dyDescent="0.25">
      <c r="A95" s="41" t="s">
        <v>57</v>
      </c>
      <c r="B95" s="107"/>
      <c r="C95" s="108"/>
      <c r="D95" s="107"/>
      <c r="E95" s="108"/>
      <c r="F95" s="107"/>
      <c r="G95" s="108"/>
      <c r="H95" s="107"/>
      <c r="I95" s="108"/>
    </row>
    <row r="96" spans="1:9" x14ac:dyDescent="0.25">
      <c r="A96" s="38" t="s">
        <v>56</v>
      </c>
      <c r="B96" s="38"/>
      <c r="C96" s="12" t="s">
        <v>33</v>
      </c>
      <c r="D96" s="38"/>
      <c r="E96" s="12" t="s">
        <v>33</v>
      </c>
      <c r="F96" s="38"/>
      <c r="G96" s="12" t="s">
        <v>33</v>
      </c>
      <c r="H96" s="38"/>
      <c r="I96" s="12" t="s">
        <v>33</v>
      </c>
    </row>
    <row r="97" spans="1:9" x14ac:dyDescent="0.25">
      <c r="A97" s="118" t="s">
        <v>55</v>
      </c>
      <c r="B97" s="119">
        <f>B89</f>
        <v>1.0403416666666665E-2</v>
      </c>
      <c r="C97" s="105">
        <f>C89</f>
        <v>45.933181449759253</v>
      </c>
      <c r="D97" s="119">
        <f>D89</f>
        <v>9.2999999999999992E-3</v>
      </c>
      <c r="E97" s="105">
        <v>49.84</v>
      </c>
      <c r="F97" s="119">
        <f>F89</f>
        <v>9.2999999999999992E-3</v>
      </c>
      <c r="G97" s="105">
        <v>0</v>
      </c>
      <c r="H97" s="119">
        <f>H89</f>
        <v>9.2999999999999992E-3</v>
      </c>
      <c r="I97" s="105">
        <v>0</v>
      </c>
    </row>
    <row r="98" spans="1:9" s="33" customFormat="1" x14ac:dyDescent="0.25">
      <c r="A98" s="118" t="s">
        <v>54</v>
      </c>
      <c r="B98" s="119"/>
      <c r="C98" s="125">
        <v>0</v>
      </c>
      <c r="D98" s="119"/>
      <c r="E98" s="125">
        <v>0</v>
      </c>
      <c r="F98" s="119"/>
      <c r="G98" s="125">
        <f>G89</f>
        <v>52.723054657067401</v>
      </c>
      <c r="H98" s="119"/>
      <c r="I98" s="125">
        <f>I89</f>
        <v>55.359252651718876</v>
      </c>
    </row>
    <row r="99" spans="1:9" x14ac:dyDescent="0.25">
      <c r="A99" s="16" t="s">
        <v>53</v>
      </c>
      <c r="B99" s="15">
        <f t="shared" ref="B99:G99" si="21">SUM(B97:B98)</f>
        <v>1.0403416666666665E-2</v>
      </c>
      <c r="C99" s="10">
        <f t="shared" si="21"/>
        <v>45.933181449759253</v>
      </c>
      <c r="D99" s="15">
        <f t="shared" si="21"/>
        <v>9.2999999999999992E-3</v>
      </c>
      <c r="E99" s="10">
        <f t="shared" si="21"/>
        <v>49.84</v>
      </c>
      <c r="F99" s="15">
        <f t="shared" si="21"/>
        <v>9.2999999999999992E-3</v>
      </c>
      <c r="G99" s="10">
        <f t="shared" si="21"/>
        <v>52.723054657067401</v>
      </c>
      <c r="H99" s="15">
        <f t="shared" ref="H99:I99" si="22">SUM(H97:H98)</f>
        <v>9.2999999999999992E-3</v>
      </c>
      <c r="I99" s="10">
        <f t="shared" si="22"/>
        <v>55.359252651718876</v>
      </c>
    </row>
    <row r="100" spans="1:9" s="8" customFormat="1" x14ac:dyDescent="0.25">
      <c r="A100" s="38"/>
      <c r="B100" s="15"/>
      <c r="C100" s="10"/>
      <c r="D100" s="15"/>
      <c r="E100" s="10"/>
      <c r="F100" s="15"/>
      <c r="G100" s="10"/>
      <c r="H100" s="15"/>
      <c r="I100" s="10"/>
    </row>
    <row r="101" spans="1:9" s="33" customFormat="1" x14ac:dyDescent="0.25">
      <c r="A101" s="26" t="s">
        <v>52</v>
      </c>
      <c r="B101" s="102"/>
      <c r="C101" s="103"/>
      <c r="D101" s="102"/>
      <c r="E101" s="103"/>
      <c r="F101" s="102"/>
      <c r="G101" s="103"/>
      <c r="H101" s="102"/>
      <c r="I101" s="103"/>
    </row>
    <row r="102" spans="1:9" x14ac:dyDescent="0.25">
      <c r="A102" s="23" t="s">
        <v>51</v>
      </c>
      <c r="B102" s="104"/>
      <c r="C102" s="12" t="s">
        <v>33</v>
      </c>
      <c r="D102" s="104"/>
      <c r="E102" s="12" t="s">
        <v>33</v>
      </c>
      <c r="F102" s="104"/>
      <c r="G102" s="12" t="s">
        <v>33</v>
      </c>
      <c r="H102" s="104"/>
      <c r="I102" s="12" t="s">
        <v>33</v>
      </c>
    </row>
    <row r="103" spans="1:9" x14ac:dyDescent="0.25">
      <c r="A103" s="31" t="s">
        <v>50</v>
      </c>
      <c r="B103" s="114"/>
      <c r="C103" s="105">
        <v>0</v>
      </c>
      <c r="D103" s="114"/>
      <c r="E103" s="105">
        <f>C103</f>
        <v>0</v>
      </c>
      <c r="F103" s="114"/>
      <c r="G103" s="105">
        <f>E103</f>
        <v>0</v>
      </c>
      <c r="H103" s="114"/>
      <c r="I103" s="105">
        <f>G103</f>
        <v>0</v>
      </c>
    </row>
    <row r="104" spans="1:9" x14ac:dyDescent="0.25">
      <c r="A104" s="31" t="s">
        <v>49</v>
      </c>
      <c r="B104" s="114"/>
      <c r="C104" s="105">
        <v>0</v>
      </c>
      <c r="D104" s="114"/>
      <c r="E104" s="105">
        <f>C104</f>
        <v>0</v>
      </c>
      <c r="F104" s="114"/>
      <c r="G104" s="105">
        <f>E104</f>
        <v>0</v>
      </c>
      <c r="H104" s="114"/>
      <c r="I104" s="105">
        <f>G104</f>
        <v>0</v>
      </c>
    </row>
    <row r="105" spans="1:9" x14ac:dyDescent="0.25">
      <c r="A105" s="31" t="s">
        <v>48</v>
      </c>
      <c r="B105" s="114"/>
      <c r="C105" s="105">
        <v>0</v>
      </c>
      <c r="D105" s="114"/>
      <c r="E105" s="105">
        <f>C105</f>
        <v>0</v>
      </c>
      <c r="F105" s="114"/>
      <c r="G105" s="105">
        <f>E105</f>
        <v>0</v>
      </c>
      <c r="H105" s="114"/>
      <c r="I105" s="105">
        <f>G105</f>
        <v>0</v>
      </c>
    </row>
    <row r="106" spans="1:9" x14ac:dyDescent="0.25">
      <c r="A106" s="31" t="s">
        <v>47</v>
      </c>
      <c r="B106" s="114"/>
      <c r="C106" s="105">
        <v>0</v>
      </c>
      <c r="D106" s="114"/>
      <c r="E106" s="105"/>
      <c r="F106" s="114"/>
      <c r="G106" s="105"/>
      <c r="H106" s="114"/>
      <c r="I106" s="105"/>
    </row>
    <row r="107" spans="1:9" x14ac:dyDescent="0.25">
      <c r="A107" s="16" t="s">
        <v>46</v>
      </c>
      <c r="B107" s="15"/>
      <c r="C107" s="10">
        <f>SUM(C103:C106)</f>
        <v>0</v>
      </c>
      <c r="D107" s="15"/>
      <c r="E107" s="10">
        <f>SUM(E103:E106)</f>
        <v>0</v>
      </c>
      <c r="F107" s="15"/>
      <c r="G107" s="10">
        <f>SUM(G103:G106)</f>
        <v>0</v>
      </c>
      <c r="H107" s="15"/>
      <c r="I107" s="10">
        <f>SUM(I103:I106)</f>
        <v>0</v>
      </c>
    </row>
    <row r="108" spans="1:9" x14ac:dyDescent="0.25">
      <c r="A108" s="14"/>
      <c r="B108" s="13"/>
      <c r="C108" s="11"/>
      <c r="D108" s="13"/>
      <c r="E108" s="11"/>
      <c r="F108" s="13"/>
      <c r="G108" s="11"/>
      <c r="H108" s="13"/>
      <c r="I108" s="11"/>
    </row>
    <row r="109" spans="1:9" x14ac:dyDescent="0.25">
      <c r="A109" s="26" t="s">
        <v>45</v>
      </c>
      <c r="B109" s="102"/>
      <c r="C109" s="103"/>
      <c r="D109" s="102"/>
      <c r="E109" s="103"/>
      <c r="F109" s="102"/>
      <c r="G109" s="103"/>
      <c r="H109" s="102"/>
      <c r="I109" s="103"/>
    </row>
    <row r="110" spans="1:9" x14ac:dyDescent="0.25">
      <c r="A110" s="23" t="s">
        <v>44</v>
      </c>
      <c r="B110" s="104"/>
      <c r="C110" s="16" t="s">
        <v>33</v>
      </c>
      <c r="D110" s="104"/>
      <c r="E110" s="16" t="s">
        <v>33</v>
      </c>
      <c r="F110" s="104"/>
      <c r="G110" s="16" t="s">
        <v>33</v>
      </c>
      <c r="H110" s="104"/>
      <c r="I110" s="16" t="s">
        <v>33</v>
      </c>
    </row>
    <row r="111" spans="1:9" x14ac:dyDescent="0.25">
      <c r="A111" s="31" t="s">
        <v>43</v>
      </c>
      <c r="B111" s="48">
        <v>0.01</v>
      </c>
      <c r="C111" s="105">
        <f>C127*B111</f>
        <v>14.243358536993442</v>
      </c>
      <c r="D111" s="48">
        <v>0.01</v>
      </c>
      <c r="E111" s="105">
        <v>15.45</v>
      </c>
      <c r="F111" s="48">
        <v>0.01</v>
      </c>
      <c r="G111" s="105">
        <f>F111*G127</f>
        <v>16.348821199495834</v>
      </c>
      <c r="H111" s="48">
        <v>0.01</v>
      </c>
      <c r="I111" s="105">
        <f>H111*I127</f>
        <v>17.166276294640806</v>
      </c>
    </row>
    <row r="112" spans="1:9" x14ac:dyDescent="0.25">
      <c r="A112" s="31" t="s">
        <v>42</v>
      </c>
      <c r="B112" s="48">
        <v>1.44E-2</v>
      </c>
      <c r="C112" s="105">
        <f>(C127+C111)*B112</f>
        <v>20.71554065620326</v>
      </c>
      <c r="D112" s="48">
        <v>1.44E-2</v>
      </c>
      <c r="E112" s="105">
        <v>22.48</v>
      </c>
      <c r="F112" s="48">
        <v>1.44E-2</v>
      </c>
      <c r="G112" s="105">
        <f>(G127+G111)*B112</f>
        <v>23.777725552546741</v>
      </c>
      <c r="H112" s="48">
        <v>1.44E-2</v>
      </c>
      <c r="I112" s="105">
        <f>(I127+I111)*H112</f>
        <v>24.966632242925584</v>
      </c>
    </row>
    <row r="113" spans="1:9" x14ac:dyDescent="0.25">
      <c r="A113" s="31" t="s">
        <v>41</v>
      </c>
      <c r="B113" s="48">
        <f>SUM(B114:B116)</f>
        <v>8.6499999999999994E-2</v>
      </c>
      <c r="C113" s="105">
        <f ca="1">SUM(C114:C116)</f>
        <v>138.1817144227748</v>
      </c>
      <c r="D113" s="48">
        <f>SUM(D114:D116)</f>
        <v>8.6499999999999994E-2</v>
      </c>
      <c r="E113" s="105">
        <v>149.93</v>
      </c>
      <c r="F113" s="48">
        <f>SUM(F114:F116)</f>
        <v>8.6499999999999994E-2</v>
      </c>
      <c r="G113" s="105">
        <f>G129*F113</f>
        <v>158.60782667727494</v>
      </c>
      <c r="H113" s="48">
        <f>SUM(H114:H116)</f>
        <v>8.6499999999999994E-2</v>
      </c>
      <c r="I113" s="105">
        <f>I129*H113</f>
        <v>166.53835417311706</v>
      </c>
    </row>
    <row r="114" spans="1:9" x14ac:dyDescent="0.25">
      <c r="A114" s="31" t="s">
        <v>40</v>
      </c>
      <c r="B114" s="48">
        <v>3.6499999999999998E-2</v>
      </c>
      <c r="C114" s="105">
        <f ca="1">C129*B114</f>
        <v>58.307891057009016</v>
      </c>
      <c r="D114" s="48">
        <v>3.6499999999999998E-2</v>
      </c>
      <c r="E114" s="105">
        <v>63.26</v>
      </c>
      <c r="F114" s="48">
        <v>3.6499999999999998E-2</v>
      </c>
      <c r="G114" s="105">
        <f>B114*$G$129</f>
        <v>66.927002008329893</v>
      </c>
      <c r="H114" s="48">
        <v>3.6499999999999998E-2</v>
      </c>
      <c r="I114" s="105">
        <f>H114*$I$129</f>
        <v>70.273409564378866</v>
      </c>
    </row>
    <row r="115" spans="1:9" x14ac:dyDescent="0.25">
      <c r="A115" s="31" t="s">
        <v>39</v>
      </c>
      <c r="B115" s="48">
        <v>0</v>
      </c>
      <c r="C115" s="105"/>
      <c r="D115" s="48">
        <v>0</v>
      </c>
      <c r="E115" s="105"/>
      <c r="F115" s="48">
        <v>0</v>
      </c>
      <c r="G115" s="105">
        <f>B115*$G$129</f>
        <v>0</v>
      </c>
      <c r="H115" s="48">
        <v>0</v>
      </c>
      <c r="I115" s="105">
        <f>D115*$G$129</f>
        <v>0</v>
      </c>
    </row>
    <row r="116" spans="1:9" x14ac:dyDescent="0.25">
      <c r="A116" s="31" t="s">
        <v>38</v>
      </c>
      <c r="B116" s="48">
        <v>0.05</v>
      </c>
      <c r="C116" s="105">
        <f ca="1">C129*B116</f>
        <v>79.873823365765787</v>
      </c>
      <c r="D116" s="48">
        <v>0.05</v>
      </c>
      <c r="E116" s="105">
        <v>86.66</v>
      </c>
      <c r="F116" s="48">
        <v>0.05</v>
      </c>
      <c r="G116" s="105">
        <f>B116*$G$129</f>
        <v>91.680824668945064</v>
      </c>
      <c r="H116" s="48">
        <v>0.05</v>
      </c>
      <c r="I116" s="105">
        <f>H116*$I$129</f>
        <v>96.26494460873819</v>
      </c>
    </row>
    <row r="117" spans="1:9" x14ac:dyDescent="0.25">
      <c r="A117" s="31" t="s">
        <v>37</v>
      </c>
      <c r="B117" s="114"/>
      <c r="C117" s="105"/>
      <c r="D117" s="114"/>
      <c r="E117" s="105"/>
      <c r="F117" s="114"/>
      <c r="G117" s="105"/>
      <c r="H117" s="114"/>
      <c r="I117" s="105"/>
    </row>
    <row r="118" spans="1:9" x14ac:dyDescent="0.25">
      <c r="A118" s="16" t="s">
        <v>36</v>
      </c>
      <c r="B118" s="15"/>
      <c r="C118" s="10">
        <f ca="1">SUM(C111:C113)</f>
        <v>173.14061361597152</v>
      </c>
      <c r="D118" s="15"/>
      <c r="E118" s="10">
        <f>SUM(E111:E113)</f>
        <v>187.86</v>
      </c>
      <c r="F118" s="15"/>
      <c r="G118" s="10">
        <f>G113+G112+G111</f>
        <v>198.73437342931751</v>
      </c>
      <c r="H118" s="15"/>
      <c r="I118" s="10">
        <f>I113+I112+I111</f>
        <v>208.67126271068344</v>
      </c>
    </row>
    <row r="119" spans="1:9" x14ac:dyDescent="0.25">
      <c r="A119" s="14"/>
      <c r="B119" s="13"/>
      <c r="C119" s="11"/>
      <c r="D119" s="13"/>
      <c r="E119" s="11"/>
      <c r="F119" s="13"/>
      <c r="G119" s="11"/>
      <c r="H119" s="13"/>
      <c r="I119" s="11"/>
    </row>
    <row r="120" spans="1:9" x14ac:dyDescent="0.25">
      <c r="A120" s="263" t="s">
        <v>35</v>
      </c>
      <c r="B120" s="263"/>
      <c r="C120" s="263"/>
      <c r="D120" s="95"/>
      <c r="E120" s="8"/>
      <c r="F120" s="95"/>
      <c r="G120" s="8"/>
      <c r="H120" s="95"/>
      <c r="I120" s="8"/>
    </row>
    <row r="121" spans="1:9" x14ac:dyDescent="0.25">
      <c r="A121" s="264" t="s">
        <v>34</v>
      </c>
      <c r="B121" s="264"/>
      <c r="C121" s="12" t="s">
        <v>33</v>
      </c>
      <c r="D121" s="95"/>
      <c r="E121" s="12" t="s">
        <v>33</v>
      </c>
      <c r="F121" s="95"/>
      <c r="G121" s="12" t="s">
        <v>33</v>
      </c>
      <c r="H121" s="95"/>
      <c r="I121" s="12" t="s">
        <v>33</v>
      </c>
    </row>
    <row r="122" spans="1:9" x14ac:dyDescent="0.25">
      <c r="A122" s="255" t="s">
        <v>32</v>
      </c>
      <c r="B122" s="255"/>
      <c r="C122" s="11">
        <v>0</v>
      </c>
      <c r="D122" s="95"/>
      <c r="E122" s="11">
        <v>0</v>
      </c>
      <c r="F122" s="95"/>
      <c r="G122" s="11">
        <v>0</v>
      </c>
      <c r="H122" s="95"/>
      <c r="I122" s="11">
        <v>0</v>
      </c>
    </row>
    <row r="123" spans="1:9" x14ac:dyDescent="0.25">
      <c r="A123" s="255" t="s">
        <v>31</v>
      </c>
      <c r="B123" s="255"/>
      <c r="C123" s="11">
        <f>C68</f>
        <v>1220.4407420633997</v>
      </c>
      <c r="D123" s="95"/>
      <c r="E123" s="11">
        <f>E68</f>
        <v>1324.1772029703357</v>
      </c>
      <c r="F123" s="95"/>
      <c r="G123" s="11">
        <f>G68</f>
        <v>1400.847098298648</v>
      </c>
      <c r="H123" s="95"/>
      <c r="I123" s="11">
        <f>I68</f>
        <v>1470.8906558157239</v>
      </c>
    </row>
    <row r="124" spans="1:9" x14ac:dyDescent="0.25">
      <c r="A124" s="255" t="s">
        <v>30</v>
      </c>
      <c r="B124" s="255"/>
      <c r="C124" s="11">
        <f>C78</f>
        <v>157.96193018618513</v>
      </c>
      <c r="D124" s="95"/>
      <c r="E124" s="11">
        <f>E78</f>
        <v>171.38856454111402</v>
      </c>
      <c r="F124" s="95"/>
      <c r="G124" s="11">
        <f>G78</f>
        <v>181.31196699386811</v>
      </c>
      <c r="H124" s="95"/>
      <c r="I124" s="11">
        <f>I78</f>
        <v>190.37772099663772</v>
      </c>
    </row>
    <row r="125" spans="1:9" x14ac:dyDescent="0.25">
      <c r="A125" s="255" t="s">
        <v>29</v>
      </c>
      <c r="B125" s="255"/>
      <c r="C125" s="11">
        <f>C99</f>
        <v>45.933181449759253</v>
      </c>
      <c r="D125" s="95"/>
      <c r="E125" s="11">
        <f>E89</f>
        <v>49.837464154823692</v>
      </c>
      <c r="F125" s="95"/>
      <c r="G125" s="11">
        <f>G99</f>
        <v>52.723054657067401</v>
      </c>
      <c r="H125" s="95"/>
      <c r="I125" s="11">
        <f>I99</f>
        <v>55.359252651718876</v>
      </c>
    </row>
    <row r="126" spans="1:9" x14ac:dyDescent="0.25">
      <c r="A126" s="255" t="s">
        <v>28</v>
      </c>
      <c r="B126" s="255"/>
      <c r="C126" s="11">
        <f>C107</f>
        <v>0</v>
      </c>
      <c r="D126" s="95"/>
      <c r="E126" s="11">
        <f>E107</f>
        <v>0</v>
      </c>
      <c r="F126" s="95"/>
      <c r="G126" s="11">
        <f>G107</f>
        <v>0</v>
      </c>
      <c r="H126" s="95"/>
      <c r="I126" s="11">
        <f>I107</f>
        <v>0</v>
      </c>
    </row>
    <row r="127" spans="1:9" x14ac:dyDescent="0.25">
      <c r="A127" s="263" t="s">
        <v>27</v>
      </c>
      <c r="B127" s="263"/>
      <c r="C127" s="11">
        <f>SUM(C122:C126)</f>
        <v>1424.3358536993442</v>
      </c>
      <c r="D127" s="95"/>
      <c r="E127" s="11">
        <f>SUM(E122:E126)</f>
        <v>1545.4032316662733</v>
      </c>
      <c r="F127" s="95"/>
      <c r="G127" s="11">
        <f>SUM(G122:G126)</f>
        <v>1634.8821199495835</v>
      </c>
      <c r="H127" s="95"/>
      <c r="I127" s="11">
        <f>SUM(I122:I126)</f>
        <v>1716.6276294640804</v>
      </c>
    </row>
    <row r="128" spans="1:9" x14ac:dyDescent="0.25">
      <c r="A128" s="255" t="s">
        <v>26</v>
      </c>
      <c r="B128" s="255"/>
      <c r="C128" s="11">
        <f ca="1">C118</f>
        <v>173.14061361597152</v>
      </c>
      <c r="D128" s="95"/>
      <c r="E128" s="11">
        <f>E118</f>
        <v>187.86</v>
      </c>
      <c r="F128" s="95"/>
      <c r="G128" s="11">
        <f>G118</f>
        <v>198.73437342931751</v>
      </c>
      <c r="H128" s="95"/>
      <c r="I128" s="11">
        <f>I118</f>
        <v>208.67126271068344</v>
      </c>
    </row>
    <row r="129" spans="1:9" ht="15.75" customHeight="1" x14ac:dyDescent="0.25">
      <c r="A129" s="265" t="s">
        <v>25</v>
      </c>
      <c r="B129" s="265"/>
      <c r="C129" s="10">
        <f ca="1">SUM(C127:C128)</f>
        <v>1597.4764673153156</v>
      </c>
      <c r="D129" s="96"/>
      <c r="E129" s="10">
        <f>E127+E128</f>
        <v>1733.2632316662734</v>
      </c>
      <c r="F129" s="96"/>
      <c r="G129" s="10">
        <f>(G127+G111+G112)/0.9135</f>
        <v>1833.6164933789012</v>
      </c>
      <c r="H129" s="96"/>
      <c r="I129" s="10">
        <f>(I127+I111+I112)/0.9135</f>
        <v>1925.2988921747638</v>
      </c>
    </row>
    <row r="130" spans="1:9" x14ac:dyDescent="0.25">
      <c r="A130" s="266"/>
      <c r="B130" s="267"/>
      <c r="C130" s="268"/>
      <c r="D130" s="95"/>
      <c r="E130" s="8"/>
      <c r="F130" s="95"/>
      <c r="G130" s="8"/>
      <c r="H130" s="95"/>
      <c r="I130" s="8"/>
    </row>
    <row r="131" spans="1:9" ht="15.75" customHeight="1" x14ac:dyDescent="0.25">
      <c r="A131" s="265" t="s">
        <v>24</v>
      </c>
      <c r="B131" s="265"/>
      <c r="C131" s="10">
        <f ca="1">C129*2</f>
        <v>3194.9529346306313</v>
      </c>
      <c r="D131" s="95"/>
      <c r="E131" s="10">
        <f>E129*2-0.01</f>
        <v>3466.5164633325467</v>
      </c>
      <c r="F131" s="95"/>
      <c r="G131" s="10">
        <f>G129*2</f>
        <v>3667.2329867578023</v>
      </c>
      <c r="H131" s="95"/>
      <c r="I131" s="10">
        <f>I129*2</f>
        <v>3850.5977843495275</v>
      </c>
    </row>
    <row r="132" spans="1:9" x14ac:dyDescent="0.25"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9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B144" s="8"/>
      <c r="C144" s="8"/>
      <c r="D144" s="8"/>
      <c r="E144" s="8"/>
      <c r="F144" s="8"/>
      <c r="G144" s="8"/>
      <c r="H144" s="8"/>
      <c r="I144" s="8"/>
    </row>
    <row r="145" spans="2:9" x14ac:dyDescent="0.25">
      <c r="B145" s="8"/>
      <c r="C145" s="8"/>
      <c r="D145" s="8"/>
      <c r="E145" s="8"/>
      <c r="F145" s="8"/>
      <c r="G145" s="8"/>
      <c r="H145" s="8"/>
      <c r="I145" s="8"/>
    </row>
    <row r="146" spans="2:9" x14ac:dyDescent="0.25">
      <c r="B146" s="8"/>
      <c r="C146" s="8"/>
      <c r="D146" s="8"/>
      <c r="E146" s="8"/>
      <c r="F146" s="8"/>
      <c r="G146" s="8"/>
      <c r="H146" s="8"/>
      <c r="I146" s="8"/>
    </row>
    <row r="147" spans="2:9" x14ac:dyDescent="0.25">
      <c r="B147" s="8"/>
      <c r="C147" s="8"/>
      <c r="D147" s="8"/>
      <c r="E147" s="8"/>
      <c r="F147" s="8"/>
      <c r="G147" s="8"/>
      <c r="H147" s="8"/>
      <c r="I147" s="8"/>
    </row>
    <row r="148" spans="2:9" x14ac:dyDescent="0.25">
      <c r="B148" s="8"/>
      <c r="C148" s="8"/>
      <c r="D148" s="8"/>
      <c r="E148" s="8"/>
      <c r="F148" s="8"/>
      <c r="G148" s="8"/>
      <c r="H148" s="8"/>
      <c r="I148" s="8"/>
    </row>
    <row r="149" spans="2:9" x14ac:dyDescent="0.25">
      <c r="B149" s="8"/>
      <c r="C149" s="8"/>
      <c r="D149" s="8"/>
      <c r="E149" s="8"/>
      <c r="F149" s="8"/>
      <c r="G149" s="8"/>
      <c r="H149" s="8"/>
      <c r="I149" s="8"/>
    </row>
    <row r="150" spans="2:9" x14ac:dyDescent="0.25">
      <c r="B150" s="8"/>
      <c r="C150" s="8"/>
      <c r="D150" s="8"/>
      <c r="E150" s="8"/>
      <c r="F150" s="8"/>
      <c r="G150" s="8"/>
      <c r="H150" s="8"/>
      <c r="I150" s="8"/>
    </row>
    <row r="151" spans="2:9" x14ac:dyDescent="0.25">
      <c r="B151" s="8"/>
      <c r="C151" s="8"/>
      <c r="D151" s="8"/>
      <c r="E151" s="8"/>
      <c r="F151" s="8"/>
      <c r="G151" s="8"/>
      <c r="H151" s="8"/>
      <c r="I151" s="8"/>
    </row>
    <row r="152" spans="2:9" x14ac:dyDescent="0.25">
      <c r="B152" s="8"/>
      <c r="C152" s="8"/>
      <c r="D152" s="8"/>
      <c r="E152" s="8"/>
      <c r="F152" s="8"/>
      <c r="G152" s="8"/>
      <c r="H152" s="8"/>
      <c r="I152" s="8"/>
    </row>
    <row r="153" spans="2:9" x14ac:dyDescent="0.25">
      <c r="B153" s="8"/>
      <c r="C153" s="8"/>
      <c r="D153" s="8"/>
      <c r="E153" s="8"/>
      <c r="F153" s="8"/>
      <c r="G153" s="8"/>
      <c r="H153" s="8"/>
      <c r="I153" s="8"/>
    </row>
    <row r="154" spans="2:9" x14ac:dyDescent="0.25">
      <c r="B154" s="8"/>
      <c r="C154" s="8"/>
      <c r="D154" s="8"/>
      <c r="E154" s="8"/>
      <c r="F154" s="8"/>
      <c r="G154" s="8"/>
      <c r="H154" s="8"/>
      <c r="I154" s="8"/>
    </row>
    <row r="155" spans="2:9" x14ac:dyDescent="0.25">
      <c r="B155" s="8"/>
      <c r="C155" s="8"/>
      <c r="D155" s="8"/>
      <c r="E155" s="8"/>
      <c r="F155" s="8"/>
      <c r="G155" s="8"/>
      <c r="H155" s="8"/>
      <c r="I155" s="8"/>
    </row>
    <row r="156" spans="2:9" x14ac:dyDescent="0.25">
      <c r="B156" s="8"/>
      <c r="C156" s="8"/>
      <c r="D156" s="8"/>
      <c r="E156" s="8"/>
      <c r="F156" s="8"/>
      <c r="G156" s="8"/>
      <c r="H156" s="8"/>
      <c r="I156" s="8"/>
    </row>
    <row r="157" spans="2:9" x14ac:dyDescent="0.25">
      <c r="B157" s="8"/>
      <c r="C157" s="8"/>
      <c r="D157" s="8"/>
      <c r="E157" s="8"/>
      <c r="F157" s="8"/>
      <c r="G157" s="8"/>
      <c r="H157" s="8"/>
      <c r="I157" s="8"/>
    </row>
    <row r="158" spans="2:9" x14ac:dyDescent="0.25">
      <c r="B158" s="8"/>
      <c r="C158" s="8"/>
      <c r="D158" s="8"/>
      <c r="E158" s="8"/>
      <c r="F158" s="8"/>
      <c r="G158" s="8"/>
      <c r="H158" s="8"/>
      <c r="I158" s="8"/>
    </row>
    <row r="159" spans="2:9" x14ac:dyDescent="0.25">
      <c r="B159" s="8"/>
      <c r="C159" s="8"/>
      <c r="D159" s="8"/>
      <c r="E159" s="8"/>
      <c r="F159" s="8"/>
      <c r="G159" s="8"/>
      <c r="H159" s="8"/>
      <c r="I159" s="8"/>
    </row>
    <row r="160" spans="2:9" x14ac:dyDescent="0.25">
      <c r="B160" s="8"/>
      <c r="C160" s="8"/>
      <c r="D160" s="8"/>
      <c r="E160" s="8"/>
      <c r="F160" s="8"/>
      <c r="G160" s="8"/>
      <c r="H160" s="8"/>
      <c r="I160" s="8"/>
    </row>
    <row r="161" spans="2:9" x14ac:dyDescent="0.25">
      <c r="B161" s="8"/>
      <c r="C161" s="8"/>
      <c r="D161" s="8"/>
      <c r="E161" s="8"/>
      <c r="F161" s="8"/>
      <c r="G161" s="8"/>
      <c r="H161" s="8"/>
      <c r="I161" s="8"/>
    </row>
    <row r="162" spans="2:9" x14ac:dyDescent="0.25">
      <c r="B162" s="8"/>
      <c r="C162" s="8"/>
      <c r="D162" s="8"/>
      <c r="E162" s="8"/>
      <c r="F162" s="8"/>
      <c r="G162" s="8"/>
      <c r="H162" s="8"/>
      <c r="I162" s="8"/>
    </row>
    <row r="163" spans="2:9" x14ac:dyDescent="0.25">
      <c r="B163" s="8"/>
      <c r="C163" s="8"/>
      <c r="D163" s="8"/>
      <c r="E163" s="8"/>
      <c r="F163" s="8"/>
      <c r="G163" s="8"/>
      <c r="H163" s="8"/>
      <c r="I163" s="8"/>
    </row>
    <row r="164" spans="2:9" x14ac:dyDescent="0.25">
      <c r="B164" s="8"/>
      <c r="C164" s="8"/>
      <c r="D164" s="8"/>
      <c r="E164" s="8"/>
      <c r="F164" s="8"/>
      <c r="G164" s="8"/>
      <c r="H164" s="8"/>
      <c r="I164" s="8"/>
    </row>
    <row r="165" spans="2:9" x14ac:dyDescent="0.25">
      <c r="B165" s="8"/>
      <c r="C165" s="8"/>
      <c r="D165" s="8"/>
      <c r="E165" s="8"/>
      <c r="F165" s="8"/>
      <c r="G165" s="8"/>
      <c r="H165" s="8"/>
      <c r="I165" s="8"/>
    </row>
    <row r="166" spans="2:9" x14ac:dyDescent="0.25">
      <c r="B166" s="8"/>
      <c r="C166" s="8"/>
      <c r="D166" s="8"/>
      <c r="E166" s="8"/>
      <c r="F166" s="8"/>
      <c r="G166" s="8"/>
      <c r="H166" s="8"/>
      <c r="I166" s="8"/>
    </row>
    <row r="167" spans="2:9" x14ac:dyDescent="0.25">
      <c r="B167" s="8"/>
      <c r="C167" s="8"/>
      <c r="D167" s="8"/>
      <c r="E167" s="8"/>
      <c r="F167" s="8"/>
      <c r="G167" s="8"/>
      <c r="H167" s="8"/>
      <c r="I167" s="8"/>
    </row>
    <row r="168" spans="2:9" x14ac:dyDescent="0.25">
      <c r="B168" s="8"/>
      <c r="C168" s="8"/>
      <c r="D168" s="8"/>
      <c r="E168" s="8"/>
      <c r="F168" s="8"/>
      <c r="G168" s="8"/>
      <c r="H168" s="8"/>
      <c r="I168" s="8"/>
    </row>
    <row r="169" spans="2:9" x14ac:dyDescent="0.25">
      <c r="B169" s="8"/>
      <c r="C169" s="8"/>
      <c r="D169" s="8"/>
      <c r="E169" s="8"/>
      <c r="F169" s="8"/>
      <c r="G169" s="8"/>
      <c r="H169" s="8"/>
      <c r="I169" s="8"/>
    </row>
    <row r="170" spans="2:9" x14ac:dyDescent="0.25">
      <c r="B170" s="8"/>
      <c r="C170" s="8"/>
      <c r="D170" s="8"/>
      <c r="E170" s="8"/>
      <c r="F170" s="8"/>
      <c r="G170" s="8"/>
      <c r="H170" s="8"/>
      <c r="I170" s="8"/>
    </row>
    <row r="171" spans="2:9" x14ac:dyDescent="0.25">
      <c r="B171" s="8"/>
      <c r="C171" s="8"/>
      <c r="D171" s="8"/>
      <c r="E171" s="8"/>
      <c r="F171" s="8"/>
      <c r="G171" s="8"/>
      <c r="H171" s="8"/>
      <c r="I171" s="8"/>
    </row>
    <row r="172" spans="2:9" x14ac:dyDescent="0.25">
      <c r="B172" s="8"/>
      <c r="C172" s="8"/>
      <c r="D172" s="8"/>
      <c r="E172" s="8"/>
      <c r="F172" s="8"/>
      <c r="G172" s="8"/>
      <c r="H172" s="8"/>
      <c r="I172" s="8"/>
    </row>
    <row r="173" spans="2:9" x14ac:dyDescent="0.25">
      <c r="B173" s="8"/>
      <c r="C173" s="8"/>
      <c r="D173" s="8"/>
      <c r="E173" s="8"/>
      <c r="F173" s="8"/>
      <c r="G173" s="8"/>
      <c r="H173" s="8"/>
      <c r="I173" s="8"/>
    </row>
    <row r="174" spans="2:9" x14ac:dyDescent="0.25">
      <c r="B174" s="8"/>
      <c r="C174" s="8"/>
      <c r="D174" s="8"/>
      <c r="E174" s="8"/>
      <c r="F174" s="8"/>
      <c r="G174" s="8"/>
      <c r="H174" s="8"/>
      <c r="I174" s="8"/>
    </row>
    <row r="175" spans="2:9" x14ac:dyDescent="0.25">
      <c r="B175" s="8"/>
      <c r="C175" s="8"/>
      <c r="D175" s="8"/>
      <c r="E175" s="8"/>
      <c r="F175" s="8"/>
      <c r="G175" s="8"/>
      <c r="H175" s="8"/>
      <c r="I175" s="8"/>
    </row>
    <row r="176" spans="2:9" x14ac:dyDescent="0.25">
      <c r="B176" s="8"/>
      <c r="C176" s="8"/>
      <c r="D176" s="8"/>
      <c r="E176" s="8"/>
      <c r="F176" s="8"/>
      <c r="G176" s="8"/>
      <c r="H176" s="8"/>
      <c r="I176" s="8"/>
    </row>
    <row r="177" spans="2:9" x14ac:dyDescent="0.25">
      <c r="B177" s="8"/>
      <c r="C177" s="8"/>
      <c r="D177" s="8"/>
      <c r="E177" s="8"/>
      <c r="F177" s="8"/>
      <c r="G177" s="8"/>
      <c r="H177" s="8"/>
      <c r="I177" s="8"/>
    </row>
    <row r="178" spans="2:9" x14ac:dyDescent="0.25">
      <c r="B178" s="8"/>
      <c r="C178" s="8"/>
      <c r="D178" s="8"/>
      <c r="E178" s="8"/>
      <c r="F178" s="8"/>
      <c r="G178" s="8"/>
      <c r="H178" s="8"/>
      <c r="I178" s="8"/>
    </row>
    <row r="179" spans="2:9" x14ac:dyDescent="0.25">
      <c r="B179" s="8"/>
      <c r="C179" s="8"/>
      <c r="D179" s="8"/>
      <c r="E179" s="8"/>
      <c r="F179" s="8"/>
      <c r="G179" s="8"/>
      <c r="H179" s="8"/>
      <c r="I179" s="8"/>
    </row>
    <row r="180" spans="2:9" x14ac:dyDescent="0.25">
      <c r="B180" s="8"/>
      <c r="C180" s="8"/>
      <c r="D180" s="8"/>
      <c r="E180" s="8"/>
      <c r="F180" s="8"/>
      <c r="G180" s="8"/>
      <c r="H180" s="8"/>
      <c r="I180" s="8"/>
    </row>
    <row r="181" spans="2:9" x14ac:dyDescent="0.25">
      <c r="B181" s="8"/>
      <c r="C181" s="8"/>
      <c r="D181" s="8"/>
      <c r="E181" s="8"/>
      <c r="F181" s="8"/>
      <c r="G181" s="8"/>
      <c r="H181" s="8"/>
      <c r="I181" s="8"/>
    </row>
    <row r="182" spans="2:9" x14ac:dyDescent="0.25">
      <c r="B182" s="8"/>
      <c r="C182" s="8"/>
      <c r="D182" s="8"/>
      <c r="E182" s="8"/>
      <c r="F182" s="8"/>
      <c r="G182" s="8"/>
      <c r="H182" s="8"/>
      <c r="I182" s="8"/>
    </row>
    <row r="183" spans="2:9" x14ac:dyDescent="0.25">
      <c r="B183" s="8"/>
      <c r="C183" s="8"/>
      <c r="D183" s="8"/>
      <c r="E183" s="8"/>
      <c r="F183" s="8"/>
      <c r="G183" s="8"/>
      <c r="H183" s="8"/>
      <c r="I183" s="8"/>
    </row>
    <row r="184" spans="2:9" x14ac:dyDescent="0.25">
      <c r="B184" s="8"/>
      <c r="C184" s="8"/>
      <c r="D184" s="8"/>
      <c r="E184" s="8"/>
      <c r="F184" s="8"/>
      <c r="G184" s="8"/>
      <c r="H184" s="8"/>
      <c r="I184" s="8"/>
    </row>
    <row r="185" spans="2:9" x14ac:dyDescent="0.25">
      <c r="B185" s="8"/>
      <c r="C185" s="8"/>
      <c r="D185" s="8"/>
      <c r="E185" s="8"/>
      <c r="F185" s="8"/>
      <c r="G185" s="8"/>
      <c r="H185" s="8"/>
      <c r="I185" s="8"/>
    </row>
    <row r="186" spans="2:9" x14ac:dyDescent="0.25">
      <c r="B186" s="8"/>
      <c r="C186" s="8"/>
      <c r="D186" s="8"/>
      <c r="E186" s="8"/>
      <c r="F186" s="8"/>
      <c r="G186" s="8"/>
      <c r="H186" s="8"/>
      <c r="I186" s="8"/>
    </row>
    <row r="187" spans="2:9" x14ac:dyDescent="0.25">
      <c r="B187" s="8"/>
      <c r="C187" s="8"/>
      <c r="D187" s="8"/>
      <c r="E187" s="8"/>
      <c r="F187" s="8"/>
      <c r="G187" s="8"/>
      <c r="H187" s="8"/>
      <c r="I187" s="8"/>
    </row>
    <row r="188" spans="2:9" x14ac:dyDescent="0.25">
      <c r="B188" s="8"/>
      <c r="C188" s="8"/>
      <c r="D188" s="8"/>
      <c r="E188" s="8"/>
      <c r="F188" s="8"/>
      <c r="G188" s="8"/>
      <c r="H188" s="8"/>
      <c r="I188" s="8"/>
    </row>
    <row r="189" spans="2:9" x14ac:dyDescent="0.25">
      <c r="B189" s="8"/>
      <c r="C189" s="8"/>
      <c r="D189" s="8"/>
      <c r="E189" s="8"/>
      <c r="F189" s="8"/>
      <c r="G189" s="8"/>
      <c r="H189" s="8"/>
      <c r="I189" s="8"/>
    </row>
    <row r="190" spans="2:9" x14ac:dyDescent="0.25">
      <c r="B190" s="8"/>
      <c r="C190" s="8"/>
      <c r="D190" s="8"/>
      <c r="E190" s="8"/>
      <c r="F190" s="8"/>
      <c r="G190" s="8"/>
      <c r="H190" s="8"/>
      <c r="I190" s="8"/>
    </row>
    <row r="191" spans="2:9" x14ac:dyDescent="0.25">
      <c r="B191" s="8"/>
      <c r="C191" s="8"/>
      <c r="D191" s="8"/>
      <c r="E191" s="8"/>
      <c r="F191" s="8"/>
      <c r="G191" s="8"/>
      <c r="H191" s="8"/>
      <c r="I191" s="8"/>
    </row>
    <row r="192" spans="2:9" x14ac:dyDescent="0.25">
      <c r="B192" s="8"/>
      <c r="C192" s="8"/>
      <c r="D192" s="8"/>
      <c r="E192" s="8"/>
      <c r="F192" s="8"/>
      <c r="G192" s="8"/>
      <c r="H192" s="8"/>
      <c r="I192" s="8"/>
    </row>
    <row r="193" spans="2:9" x14ac:dyDescent="0.25">
      <c r="B193" s="8"/>
      <c r="C193" s="8"/>
      <c r="D193" s="8"/>
      <c r="E193" s="8"/>
      <c r="F193" s="8"/>
      <c r="G193" s="8"/>
      <c r="H193" s="8"/>
      <c r="I193" s="8"/>
    </row>
    <row r="194" spans="2:9" x14ac:dyDescent="0.25">
      <c r="B194" s="8"/>
      <c r="C194" s="8"/>
      <c r="D194" s="8"/>
      <c r="E194" s="8"/>
      <c r="F194" s="8"/>
      <c r="G194" s="8"/>
      <c r="H194" s="8"/>
      <c r="I194" s="8"/>
    </row>
    <row r="195" spans="2:9" x14ac:dyDescent="0.25">
      <c r="B195" s="8"/>
      <c r="C195" s="8"/>
      <c r="D195" s="8"/>
      <c r="E195" s="8"/>
      <c r="F195" s="8"/>
      <c r="G195" s="8"/>
      <c r="H195" s="8"/>
      <c r="I195" s="8"/>
    </row>
    <row r="196" spans="2:9" x14ac:dyDescent="0.25">
      <c r="B196" s="8"/>
      <c r="C196" s="8"/>
      <c r="D196" s="8"/>
      <c r="E196" s="8"/>
      <c r="F196" s="8"/>
      <c r="G196" s="8"/>
      <c r="H196" s="8"/>
      <c r="I196" s="8"/>
    </row>
    <row r="197" spans="2:9" x14ac:dyDescent="0.25">
      <c r="B197" s="8"/>
      <c r="C197" s="8"/>
      <c r="D197" s="8"/>
      <c r="E197" s="8"/>
      <c r="F197" s="8"/>
      <c r="G197" s="8"/>
      <c r="H197" s="8"/>
      <c r="I197" s="8"/>
    </row>
    <row r="198" spans="2:9" x14ac:dyDescent="0.25">
      <c r="B198" s="8"/>
      <c r="C198" s="8"/>
      <c r="D198" s="8"/>
      <c r="E198" s="8"/>
      <c r="F198" s="8"/>
      <c r="G198" s="8"/>
      <c r="H198" s="8"/>
      <c r="I198" s="8"/>
    </row>
    <row r="199" spans="2:9" x14ac:dyDescent="0.25">
      <c r="B199" s="8"/>
      <c r="C199" s="8"/>
      <c r="D199" s="8"/>
      <c r="E199" s="8"/>
      <c r="F199" s="8"/>
      <c r="G199" s="8"/>
      <c r="H199" s="8"/>
      <c r="I199" s="8"/>
    </row>
    <row r="200" spans="2:9" x14ac:dyDescent="0.25">
      <c r="B200" s="8"/>
      <c r="C200" s="8"/>
      <c r="D200" s="8"/>
      <c r="E200" s="8"/>
      <c r="F200" s="8"/>
      <c r="G200" s="8"/>
      <c r="H200" s="8"/>
      <c r="I200" s="8"/>
    </row>
    <row r="201" spans="2:9" x14ac:dyDescent="0.25">
      <c r="B201" s="8"/>
      <c r="C201" s="8"/>
      <c r="D201" s="8"/>
      <c r="E201" s="8"/>
      <c r="F201" s="8"/>
      <c r="G201" s="8"/>
      <c r="H201" s="8"/>
      <c r="I201" s="8"/>
    </row>
    <row r="202" spans="2:9" x14ac:dyDescent="0.25">
      <c r="B202" s="8"/>
      <c r="C202" s="8"/>
      <c r="D202" s="8"/>
      <c r="E202" s="8"/>
      <c r="F202" s="8"/>
      <c r="G202" s="8"/>
      <c r="H202" s="8"/>
      <c r="I202" s="8"/>
    </row>
    <row r="203" spans="2:9" x14ac:dyDescent="0.25">
      <c r="B203" s="8"/>
      <c r="C203" s="8"/>
      <c r="D203" s="8"/>
      <c r="E203" s="8"/>
      <c r="F203" s="8"/>
      <c r="G203" s="8"/>
      <c r="H203" s="8"/>
      <c r="I203" s="8"/>
    </row>
    <row r="204" spans="2:9" x14ac:dyDescent="0.25">
      <c r="B204" s="8"/>
      <c r="C204" s="8"/>
      <c r="D204" s="8"/>
      <c r="E204" s="8"/>
      <c r="F204" s="8"/>
      <c r="G204" s="8"/>
      <c r="H204" s="8"/>
      <c r="I204" s="8"/>
    </row>
    <row r="205" spans="2:9" x14ac:dyDescent="0.25">
      <c r="B205" s="8"/>
      <c r="C205" s="8"/>
      <c r="D205" s="8"/>
      <c r="E205" s="8"/>
      <c r="F205" s="8"/>
      <c r="G205" s="8"/>
      <c r="H205" s="8"/>
      <c r="I205" s="8"/>
    </row>
    <row r="206" spans="2:9" x14ac:dyDescent="0.25">
      <c r="B206" s="8"/>
      <c r="C206" s="8"/>
      <c r="D206" s="8"/>
      <c r="E206" s="8"/>
      <c r="F206" s="8"/>
      <c r="G206" s="8"/>
      <c r="H206" s="8"/>
      <c r="I206" s="8"/>
    </row>
    <row r="207" spans="2:9" x14ac:dyDescent="0.25">
      <c r="B207" s="8"/>
      <c r="C207" s="8"/>
      <c r="D207" s="8"/>
      <c r="E207" s="8"/>
      <c r="F207" s="8"/>
      <c r="G207" s="8"/>
      <c r="H207" s="8"/>
      <c r="I207" s="8"/>
    </row>
    <row r="208" spans="2:9" x14ac:dyDescent="0.25">
      <c r="B208" s="8"/>
      <c r="C208" s="8"/>
      <c r="D208" s="8"/>
      <c r="E208" s="8"/>
      <c r="F208" s="8"/>
      <c r="G208" s="8"/>
      <c r="H208" s="8"/>
      <c r="I208" s="8"/>
    </row>
    <row r="209" spans="2:9" x14ac:dyDescent="0.25">
      <c r="B209" s="8"/>
      <c r="C209" s="8"/>
      <c r="D209" s="8"/>
      <c r="E209" s="8"/>
      <c r="F209" s="8"/>
      <c r="G209" s="8"/>
      <c r="H209" s="8"/>
      <c r="I209" s="8"/>
    </row>
    <row r="210" spans="2:9" x14ac:dyDescent="0.25">
      <c r="B210" s="8"/>
      <c r="C210" s="8"/>
      <c r="D210" s="8"/>
      <c r="E210" s="8"/>
      <c r="F210" s="8"/>
      <c r="G210" s="8"/>
      <c r="H210" s="8"/>
      <c r="I210" s="8"/>
    </row>
    <row r="211" spans="2:9" x14ac:dyDescent="0.25">
      <c r="B211" s="8"/>
      <c r="C211" s="8"/>
      <c r="D211" s="8"/>
      <c r="E211" s="8"/>
      <c r="F211" s="8"/>
      <c r="G211" s="8"/>
      <c r="H211" s="8"/>
      <c r="I211" s="8"/>
    </row>
    <row r="212" spans="2:9" x14ac:dyDescent="0.25">
      <c r="B212" s="8"/>
      <c r="C212" s="8"/>
      <c r="D212" s="8"/>
      <c r="E212" s="8"/>
      <c r="F212" s="8"/>
      <c r="G212" s="8"/>
      <c r="H212" s="8"/>
      <c r="I212" s="8"/>
    </row>
    <row r="213" spans="2:9" x14ac:dyDescent="0.25">
      <c r="B213" s="8"/>
      <c r="C213" s="8"/>
      <c r="D213" s="8"/>
      <c r="E213" s="8"/>
      <c r="F213" s="8"/>
      <c r="G213" s="8"/>
      <c r="H213" s="8"/>
      <c r="I213" s="8"/>
    </row>
    <row r="214" spans="2:9" x14ac:dyDescent="0.25">
      <c r="B214" s="8"/>
      <c r="C214" s="8"/>
      <c r="D214" s="8"/>
      <c r="E214" s="8"/>
      <c r="F214" s="8"/>
      <c r="G214" s="8"/>
      <c r="H214" s="8"/>
      <c r="I214" s="8"/>
    </row>
    <row r="215" spans="2:9" x14ac:dyDescent="0.25">
      <c r="B215" s="8"/>
      <c r="C215" s="8"/>
      <c r="D215" s="8"/>
      <c r="E215" s="8"/>
      <c r="F215" s="8"/>
      <c r="G215" s="8"/>
      <c r="H215" s="8"/>
      <c r="I215" s="8"/>
    </row>
    <row r="216" spans="2:9" x14ac:dyDescent="0.25">
      <c r="B216" s="8"/>
      <c r="C216" s="8"/>
      <c r="D216" s="8"/>
      <c r="E216" s="8"/>
      <c r="F216" s="8"/>
      <c r="G216" s="8"/>
      <c r="H216" s="8"/>
      <c r="I216" s="8"/>
    </row>
    <row r="217" spans="2:9" x14ac:dyDescent="0.25">
      <c r="B217" s="8"/>
      <c r="C217" s="8"/>
      <c r="D217" s="8"/>
      <c r="E217" s="8"/>
      <c r="F217" s="8"/>
      <c r="G217" s="8"/>
      <c r="H217" s="8"/>
      <c r="I217" s="8"/>
    </row>
    <row r="218" spans="2:9" x14ac:dyDescent="0.25">
      <c r="B218" s="8"/>
      <c r="C218" s="8"/>
      <c r="D218" s="8"/>
      <c r="E218" s="8"/>
      <c r="F218" s="8"/>
      <c r="G218" s="8"/>
      <c r="H218" s="8"/>
      <c r="I218" s="8"/>
    </row>
    <row r="219" spans="2:9" x14ac:dyDescent="0.25">
      <c r="B219" s="8"/>
      <c r="C219" s="8"/>
      <c r="D219" s="8"/>
      <c r="E219" s="8"/>
      <c r="F219" s="8"/>
      <c r="G219" s="8"/>
      <c r="H219" s="8"/>
      <c r="I219" s="8"/>
    </row>
    <row r="220" spans="2:9" x14ac:dyDescent="0.25">
      <c r="B220" s="8"/>
      <c r="C220" s="8"/>
      <c r="D220" s="8"/>
      <c r="E220" s="8"/>
      <c r="F220" s="8"/>
      <c r="G220" s="8"/>
      <c r="H220" s="8"/>
      <c r="I220" s="8"/>
    </row>
    <row r="221" spans="2:9" x14ac:dyDescent="0.25">
      <c r="B221" s="8"/>
      <c r="C221" s="8"/>
      <c r="D221" s="8"/>
      <c r="E221" s="8"/>
      <c r="F221" s="8"/>
      <c r="G221" s="8"/>
      <c r="H221" s="8"/>
      <c r="I221" s="8"/>
    </row>
    <row r="222" spans="2:9" x14ac:dyDescent="0.25">
      <c r="B222" s="8"/>
      <c r="C222" s="8"/>
      <c r="D222" s="8"/>
      <c r="E222" s="8"/>
      <c r="F222" s="8"/>
      <c r="G222" s="8"/>
      <c r="H222" s="8"/>
      <c r="I222" s="8"/>
    </row>
    <row r="223" spans="2:9" x14ac:dyDescent="0.25">
      <c r="B223" s="8"/>
      <c r="C223" s="8"/>
      <c r="D223" s="8"/>
      <c r="E223" s="8"/>
      <c r="F223" s="8"/>
      <c r="G223" s="8"/>
      <c r="H223" s="8"/>
      <c r="I223" s="8"/>
    </row>
  </sheetData>
  <mergeCells count="68">
    <mergeCell ref="H18:I18"/>
    <mergeCell ref="H19:I19"/>
    <mergeCell ref="H20:I20"/>
    <mergeCell ref="H21:I21"/>
    <mergeCell ref="H22:I22"/>
    <mergeCell ref="H5:I5"/>
    <mergeCell ref="H7:I7"/>
    <mergeCell ref="H8:I8"/>
    <mergeCell ref="H9:I9"/>
    <mergeCell ref="H10:I10"/>
    <mergeCell ref="A131:B131"/>
    <mergeCell ref="A125:B125"/>
    <mergeCell ref="A126:B126"/>
    <mergeCell ref="A127:B127"/>
    <mergeCell ref="A128:B128"/>
    <mergeCell ref="A129:B129"/>
    <mergeCell ref="A130:C130"/>
    <mergeCell ref="A124:B124"/>
    <mergeCell ref="A23:C23"/>
    <mergeCell ref="A34:C34"/>
    <mergeCell ref="A42:C42"/>
    <mergeCell ref="A43:C43"/>
    <mergeCell ref="A53:C53"/>
    <mergeCell ref="A62:C62"/>
    <mergeCell ref="A94:C94"/>
    <mergeCell ref="A120:C120"/>
    <mergeCell ref="A121:B121"/>
    <mergeCell ref="A122:B122"/>
    <mergeCell ref="A123:B123"/>
    <mergeCell ref="B21:C21"/>
    <mergeCell ref="D21:E21"/>
    <mergeCell ref="F21:G21"/>
    <mergeCell ref="B22:C22"/>
    <mergeCell ref="D22:E22"/>
    <mergeCell ref="F22:G22"/>
    <mergeCell ref="F18:G18"/>
    <mergeCell ref="B19:C19"/>
    <mergeCell ref="D19:E19"/>
    <mergeCell ref="F19:G19"/>
    <mergeCell ref="B20:C20"/>
    <mergeCell ref="D20:E20"/>
    <mergeCell ref="F20:G20"/>
    <mergeCell ref="D18:E18"/>
    <mergeCell ref="A14:B14"/>
    <mergeCell ref="A15:C15"/>
    <mergeCell ref="A16:C16"/>
    <mergeCell ref="A17:C17"/>
    <mergeCell ref="B18:C18"/>
    <mergeCell ref="B9:C9"/>
    <mergeCell ref="D9:E9"/>
    <mergeCell ref="F9:G9"/>
    <mergeCell ref="B10:C10"/>
    <mergeCell ref="D10:E10"/>
    <mergeCell ref="F10:G10"/>
    <mergeCell ref="B8:C8"/>
    <mergeCell ref="D8:E8"/>
    <mergeCell ref="F8:G8"/>
    <mergeCell ref="A1:C1"/>
    <mergeCell ref="A2:C2"/>
    <mergeCell ref="A3:C3"/>
    <mergeCell ref="A4:C4"/>
    <mergeCell ref="B5:C5"/>
    <mergeCell ref="D5:E5"/>
    <mergeCell ref="F5:G5"/>
    <mergeCell ref="A6:C6"/>
    <mergeCell ref="B7:C7"/>
    <mergeCell ref="D7:E7"/>
    <mergeCell ref="F7:G7"/>
  </mergeCells>
  <pageMargins left="0.511811024" right="0.511811024" top="0.78740157499999996" bottom="0.78740157499999996" header="0.31496062000000002" footer="0.31496062000000002"/>
  <pageSetup paperSize="9" scale="55" orientation="portrait" r:id="rId1"/>
  <rowBreaks count="1" manualBreakCount="1">
    <brk id="62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I223"/>
  <sheetViews>
    <sheetView showGridLines="0" topLeftCell="B46" zoomScaleNormal="100" zoomScaleSheetLayoutView="106" workbookViewId="0">
      <selection activeCell="I119" sqref="I119"/>
    </sheetView>
  </sheetViews>
  <sheetFormatPr defaultRowHeight="12.75" x14ac:dyDescent="0.25"/>
  <cols>
    <col min="1" max="1" width="77.42578125" style="6" customWidth="1"/>
    <col min="2" max="2" width="10.5703125" style="7" bestFit="1" customWidth="1"/>
    <col min="3" max="3" width="17.7109375" style="7" bestFit="1" customWidth="1"/>
    <col min="4" max="4" width="10.5703125" style="7" bestFit="1" customWidth="1"/>
    <col min="5" max="5" width="18.85546875" style="7" customWidth="1"/>
    <col min="6" max="6" width="10.5703125" style="7" bestFit="1" customWidth="1"/>
    <col min="7" max="7" width="18.85546875" style="7" customWidth="1"/>
    <col min="8" max="8" width="10.5703125" style="7" bestFit="1" customWidth="1"/>
    <col min="9" max="9" width="18.85546875" style="7" customWidth="1"/>
    <col min="10" max="16384" width="9.140625" style="6"/>
  </cols>
  <sheetData>
    <row r="1" spans="1:9" s="81" customFormat="1" x14ac:dyDescent="0.25">
      <c r="A1" s="232" t="s">
        <v>153</v>
      </c>
      <c r="B1" s="232"/>
      <c r="C1" s="232"/>
      <c r="D1" s="94"/>
      <c r="E1" s="93"/>
      <c r="F1" s="94"/>
      <c r="G1" s="93"/>
      <c r="H1" s="94"/>
      <c r="I1" s="93"/>
    </row>
    <row r="2" spans="1:9" s="81" customFormat="1" x14ac:dyDescent="0.25">
      <c r="A2" s="232"/>
      <c r="B2" s="232"/>
      <c r="C2" s="232"/>
      <c r="D2" s="92"/>
      <c r="E2" s="82"/>
      <c r="F2" s="92"/>
      <c r="G2" s="82"/>
      <c r="H2" s="92"/>
      <c r="I2" s="82"/>
    </row>
    <row r="3" spans="1:9" s="81" customFormat="1" ht="15.75" customHeight="1" x14ac:dyDescent="0.25">
      <c r="A3" s="233" t="s">
        <v>148</v>
      </c>
      <c r="B3" s="234"/>
      <c r="C3" s="235"/>
      <c r="D3" s="92"/>
      <c r="E3" s="82"/>
      <c r="F3" s="92"/>
      <c r="G3" s="82"/>
      <c r="H3" s="92"/>
      <c r="I3" s="82"/>
    </row>
    <row r="4" spans="1:9" s="81" customFormat="1" ht="15.75" customHeight="1" x14ac:dyDescent="0.25">
      <c r="A4" s="233" t="s">
        <v>147</v>
      </c>
      <c r="B4" s="234"/>
      <c r="C4" s="235"/>
      <c r="D4" s="92"/>
      <c r="E4" s="82"/>
      <c r="F4" s="92"/>
      <c r="G4" s="82"/>
      <c r="H4" s="92"/>
      <c r="I4" s="82"/>
    </row>
    <row r="5" spans="1:9" s="81" customFormat="1" ht="33.75" customHeight="1" x14ac:dyDescent="0.25">
      <c r="A5" s="91"/>
      <c r="B5" s="236" t="s">
        <v>146</v>
      </c>
      <c r="C5" s="237"/>
      <c r="D5" s="236" t="s">
        <v>145</v>
      </c>
      <c r="E5" s="237"/>
      <c r="F5" s="238" t="s">
        <v>282</v>
      </c>
      <c r="G5" s="239"/>
      <c r="H5" s="238" t="s">
        <v>309</v>
      </c>
      <c r="I5" s="239"/>
    </row>
    <row r="6" spans="1:9" s="81" customFormat="1" ht="20.25" customHeight="1" x14ac:dyDescent="0.25">
      <c r="A6" s="240" t="s">
        <v>144</v>
      </c>
      <c r="B6" s="240"/>
      <c r="C6" s="240"/>
      <c r="D6" s="92"/>
      <c r="E6" s="82"/>
      <c r="F6" s="92"/>
      <c r="G6" s="82"/>
      <c r="H6" s="92"/>
      <c r="I6" s="82"/>
    </row>
    <row r="7" spans="1:9" s="81" customFormat="1" ht="15.75" customHeight="1" x14ac:dyDescent="0.25">
      <c r="A7" s="91" t="s">
        <v>143</v>
      </c>
      <c r="B7" s="241"/>
      <c r="C7" s="241"/>
      <c r="D7" s="241"/>
      <c r="E7" s="241"/>
      <c r="F7" s="241"/>
      <c r="G7" s="241"/>
      <c r="H7" s="241"/>
      <c r="I7" s="241"/>
    </row>
    <row r="8" spans="1:9" s="81" customFormat="1" ht="15.75" customHeight="1" x14ac:dyDescent="0.25">
      <c r="A8" s="91" t="s">
        <v>142</v>
      </c>
      <c r="B8" s="231" t="s">
        <v>141</v>
      </c>
      <c r="C8" s="231"/>
      <c r="D8" s="231" t="s">
        <v>141</v>
      </c>
      <c r="E8" s="231"/>
      <c r="F8" s="231" t="s">
        <v>141</v>
      </c>
      <c r="G8" s="231"/>
      <c r="H8" s="231" t="s">
        <v>141</v>
      </c>
      <c r="I8" s="231"/>
    </row>
    <row r="9" spans="1:9" s="81" customFormat="1" ht="20.100000000000001" customHeight="1" x14ac:dyDescent="0.25">
      <c r="A9" s="91" t="s">
        <v>140</v>
      </c>
      <c r="B9" s="242" t="s">
        <v>139</v>
      </c>
      <c r="C9" s="242"/>
      <c r="D9" s="242" t="s">
        <v>312</v>
      </c>
      <c r="E9" s="242"/>
      <c r="F9" s="242" t="s">
        <v>311</v>
      </c>
      <c r="G9" s="242"/>
      <c r="H9" s="242" t="s">
        <v>310</v>
      </c>
      <c r="I9" s="242"/>
    </row>
    <row r="10" spans="1:9" s="81" customFormat="1" ht="15.75" customHeight="1" x14ac:dyDescent="0.25">
      <c r="A10" s="91" t="s">
        <v>138</v>
      </c>
      <c r="B10" s="242" t="s">
        <v>137</v>
      </c>
      <c r="C10" s="242"/>
      <c r="D10" s="242" t="s">
        <v>137</v>
      </c>
      <c r="E10" s="242"/>
      <c r="F10" s="242" t="s">
        <v>137</v>
      </c>
      <c r="G10" s="242"/>
      <c r="H10" s="242" t="s">
        <v>137</v>
      </c>
      <c r="I10" s="242"/>
    </row>
    <row r="11" spans="1:9" s="81" customFormat="1" ht="21.2" customHeight="1" x14ac:dyDescent="0.25">
      <c r="A11" s="91" t="s">
        <v>136</v>
      </c>
      <c r="B11" s="91"/>
      <c r="C11" s="91"/>
      <c r="D11" s="91"/>
      <c r="E11" s="91"/>
      <c r="F11" s="91"/>
      <c r="G11" s="91"/>
      <c r="H11" s="91"/>
      <c r="I11" s="91"/>
    </row>
    <row r="12" spans="1:9" s="81" customFormat="1" ht="45" x14ac:dyDescent="0.25">
      <c r="A12" s="90" t="s">
        <v>135</v>
      </c>
      <c r="B12" s="126" t="s">
        <v>134</v>
      </c>
      <c r="C12" s="126" t="s">
        <v>133</v>
      </c>
      <c r="D12" s="126" t="s">
        <v>134</v>
      </c>
      <c r="E12" s="126" t="s">
        <v>133</v>
      </c>
      <c r="F12" s="126" t="s">
        <v>134</v>
      </c>
      <c r="G12" s="126" t="s">
        <v>133</v>
      </c>
      <c r="H12" s="126" t="s">
        <v>134</v>
      </c>
      <c r="I12" s="126" t="s">
        <v>133</v>
      </c>
    </row>
    <row r="13" spans="1:9" s="81" customFormat="1" ht="15" x14ac:dyDescent="0.25">
      <c r="A13" s="88" t="str">
        <f>A1</f>
        <v>Posto de Bombeiro Civil Lider (Chefe de Brigada)</v>
      </c>
      <c r="B13" s="87" t="s">
        <v>132</v>
      </c>
      <c r="C13" s="84">
        <f>[1]Diurno!$C$13</f>
        <v>1</v>
      </c>
      <c r="D13" s="87" t="s">
        <v>132</v>
      </c>
      <c r="E13" s="84">
        <f>[1]Diurno!$C$13</f>
        <v>1</v>
      </c>
      <c r="F13" s="87" t="s">
        <v>132</v>
      </c>
      <c r="G13" s="84">
        <f>[1]Diurno!$C$13</f>
        <v>1</v>
      </c>
      <c r="H13" s="87" t="s">
        <v>132</v>
      </c>
      <c r="I13" s="84">
        <f>[1]Diurno!$C$13</f>
        <v>1</v>
      </c>
    </row>
    <row r="14" spans="1:9" s="81" customFormat="1" ht="15" x14ac:dyDescent="0.25">
      <c r="A14" s="240" t="s">
        <v>131</v>
      </c>
      <c r="B14" s="240"/>
      <c r="C14" s="86">
        <f>SUM(C13)</f>
        <v>1</v>
      </c>
      <c r="D14" s="85"/>
      <c r="E14" s="84">
        <f>SUM(E13)</f>
        <v>1</v>
      </c>
      <c r="F14" s="85"/>
      <c r="G14" s="84">
        <f>SUM(G13)</f>
        <v>1</v>
      </c>
      <c r="H14" s="85"/>
      <c r="I14" s="84">
        <f>SUM(I13)</f>
        <v>1</v>
      </c>
    </row>
    <row r="15" spans="1:9" s="81" customFormat="1" ht="14.25" x14ac:dyDescent="0.25">
      <c r="A15" s="243"/>
      <c r="B15" s="244"/>
      <c r="C15" s="245"/>
      <c r="D15" s="83"/>
      <c r="E15" s="82"/>
      <c r="F15" s="83"/>
      <c r="G15" s="82"/>
      <c r="H15" s="83"/>
      <c r="I15" s="82"/>
    </row>
    <row r="16" spans="1:9" ht="14.25" x14ac:dyDescent="0.25">
      <c r="A16" s="246" t="s">
        <v>130</v>
      </c>
      <c r="B16" s="246"/>
      <c r="C16" s="246"/>
      <c r="D16" s="74"/>
      <c r="E16" s="8"/>
      <c r="F16" s="74"/>
      <c r="G16" s="8"/>
      <c r="H16" s="74"/>
      <c r="I16" s="8"/>
    </row>
    <row r="17" spans="1:9" ht="14.25" x14ac:dyDescent="0.25">
      <c r="A17" s="247" t="s">
        <v>129</v>
      </c>
      <c r="B17" s="247"/>
      <c r="C17" s="247"/>
      <c r="D17" s="74"/>
      <c r="E17" s="8"/>
      <c r="F17" s="74"/>
      <c r="G17" s="8"/>
      <c r="H17" s="74"/>
      <c r="I17" s="8"/>
    </row>
    <row r="18" spans="1:9" s="8" customFormat="1" ht="14.25" x14ac:dyDescent="0.2">
      <c r="A18" s="80" t="s">
        <v>128</v>
      </c>
      <c r="B18" s="248" t="s">
        <v>127</v>
      </c>
      <c r="C18" s="248"/>
      <c r="D18" s="248" t="s">
        <v>127</v>
      </c>
      <c r="E18" s="248"/>
      <c r="F18" s="248" t="s">
        <v>127</v>
      </c>
      <c r="G18" s="248"/>
      <c r="H18" s="248" t="s">
        <v>127</v>
      </c>
      <c r="I18" s="248"/>
    </row>
    <row r="19" spans="1:9" s="8" customFormat="1" ht="14.25" x14ac:dyDescent="0.2">
      <c r="A19" s="80" t="s">
        <v>126</v>
      </c>
      <c r="B19" s="249" t="s">
        <v>125</v>
      </c>
      <c r="C19" s="249"/>
      <c r="D19" s="249" t="s">
        <v>125</v>
      </c>
      <c r="E19" s="249"/>
      <c r="F19" s="249" t="s">
        <v>125</v>
      </c>
      <c r="G19" s="249"/>
      <c r="H19" s="249" t="s">
        <v>125</v>
      </c>
      <c r="I19" s="249"/>
    </row>
    <row r="20" spans="1:9" s="8" customFormat="1" ht="14.25" x14ac:dyDescent="0.2">
      <c r="A20" s="80" t="s">
        <v>124</v>
      </c>
      <c r="B20" s="250">
        <v>3772.89</v>
      </c>
      <c r="C20" s="250"/>
      <c r="D20" s="250">
        <v>4093.58</v>
      </c>
      <c r="E20" s="250"/>
      <c r="F20" s="251">
        <v>4330.6000000000004</v>
      </c>
      <c r="G20" s="251"/>
      <c r="H20" s="251">
        <v>4547.13</v>
      </c>
      <c r="I20" s="251"/>
    </row>
    <row r="21" spans="1:9" s="8" customFormat="1" ht="14.25" x14ac:dyDescent="0.2">
      <c r="A21" s="80" t="s">
        <v>123</v>
      </c>
      <c r="B21" s="252" t="s">
        <v>122</v>
      </c>
      <c r="C21" s="252"/>
      <c r="D21" s="252" t="s">
        <v>122</v>
      </c>
      <c r="E21" s="252"/>
      <c r="F21" s="252" t="s">
        <v>122</v>
      </c>
      <c r="G21" s="252"/>
      <c r="H21" s="252" t="s">
        <v>122</v>
      </c>
      <c r="I21" s="252"/>
    </row>
    <row r="22" spans="1:9" s="8" customFormat="1" ht="14.25" x14ac:dyDescent="0.2">
      <c r="A22" s="80" t="s">
        <v>121</v>
      </c>
      <c r="B22" s="253">
        <v>44197</v>
      </c>
      <c r="C22" s="253"/>
      <c r="D22" s="253">
        <v>44197</v>
      </c>
      <c r="E22" s="253"/>
      <c r="F22" s="254">
        <v>44927</v>
      </c>
      <c r="G22" s="254"/>
      <c r="H22" s="254">
        <v>45292</v>
      </c>
      <c r="I22" s="254"/>
    </row>
    <row r="23" spans="1:9" s="42" customFormat="1" ht="21" customHeight="1" x14ac:dyDescent="0.25">
      <c r="A23" s="256" t="s">
        <v>120</v>
      </c>
      <c r="B23" s="257"/>
      <c r="C23" s="258"/>
      <c r="D23" s="61"/>
      <c r="E23" s="60"/>
      <c r="F23" s="61"/>
      <c r="G23" s="60"/>
      <c r="H23" s="61"/>
      <c r="I23" s="60"/>
    </row>
    <row r="24" spans="1:9" ht="15" x14ac:dyDescent="0.25">
      <c r="A24" s="79" t="s">
        <v>119</v>
      </c>
      <c r="B24" s="25"/>
      <c r="C24" s="24"/>
      <c r="D24" s="25"/>
      <c r="E24" s="24"/>
      <c r="F24" s="25"/>
      <c r="G24" s="24"/>
      <c r="H24" s="25"/>
      <c r="I24" s="24"/>
    </row>
    <row r="25" spans="1:9" ht="15" x14ac:dyDescent="0.25">
      <c r="A25" s="78" t="s">
        <v>118</v>
      </c>
      <c r="B25" s="22"/>
      <c r="C25" s="32" t="s">
        <v>33</v>
      </c>
      <c r="D25" s="22"/>
      <c r="E25" s="32" t="s">
        <v>33</v>
      </c>
      <c r="F25" s="22"/>
      <c r="G25" s="32" t="s">
        <v>33</v>
      </c>
      <c r="H25" s="22"/>
      <c r="I25" s="32" t="s">
        <v>33</v>
      </c>
    </row>
    <row r="26" spans="1:9" ht="14.25" x14ac:dyDescent="0.25">
      <c r="A26" s="19" t="s">
        <v>117</v>
      </c>
      <c r="B26" s="20">
        <v>1</v>
      </c>
      <c r="C26" s="17">
        <f>B20</f>
        <v>3772.89</v>
      </c>
      <c r="D26" s="20">
        <v>1</v>
      </c>
      <c r="E26" s="17">
        <f>D20</f>
        <v>4093.58</v>
      </c>
      <c r="F26" s="20">
        <v>1</v>
      </c>
      <c r="G26" s="17">
        <f>F20</f>
        <v>4330.6000000000004</v>
      </c>
      <c r="H26" s="20">
        <v>1</v>
      </c>
      <c r="I26" s="17">
        <f>H20</f>
        <v>4547.13</v>
      </c>
    </row>
    <row r="27" spans="1:9" ht="14.25" x14ac:dyDescent="0.25">
      <c r="A27" s="19" t="s">
        <v>116</v>
      </c>
      <c r="B27" s="20">
        <v>0.3</v>
      </c>
      <c r="C27" s="17">
        <f>(C26*30%)</f>
        <v>1131.867</v>
      </c>
      <c r="D27" s="20">
        <v>0.3</v>
      </c>
      <c r="E27" s="17">
        <f>(E26*30%)</f>
        <v>1228.0739999999998</v>
      </c>
      <c r="F27" s="20">
        <v>0.3</v>
      </c>
      <c r="G27" s="17">
        <f>(G26*30%)</f>
        <v>1299.18</v>
      </c>
      <c r="H27" s="20">
        <v>0.3</v>
      </c>
      <c r="I27" s="17">
        <f>(I26*30%)</f>
        <v>1364.1389999999999</v>
      </c>
    </row>
    <row r="28" spans="1:9" ht="14.25" x14ac:dyDescent="0.25">
      <c r="A28" s="19" t="s">
        <v>115</v>
      </c>
      <c r="B28" s="20"/>
      <c r="C28" s="17"/>
      <c r="D28" s="20"/>
      <c r="E28" s="17"/>
      <c r="F28" s="20"/>
      <c r="G28" s="17"/>
      <c r="H28" s="20"/>
      <c r="I28" s="17"/>
    </row>
    <row r="29" spans="1:9" ht="14.25" x14ac:dyDescent="0.25">
      <c r="A29" s="19" t="s">
        <v>114</v>
      </c>
      <c r="B29" s="20"/>
      <c r="C29" s="17"/>
      <c r="D29" s="20"/>
      <c r="E29" s="17"/>
      <c r="F29" s="20"/>
      <c r="G29" s="17"/>
      <c r="H29" s="20"/>
      <c r="I29" s="17"/>
    </row>
    <row r="30" spans="1:9" ht="14.25" x14ac:dyDescent="0.25">
      <c r="A30" s="19" t="s">
        <v>113</v>
      </c>
      <c r="B30" s="20"/>
      <c r="C30" s="17"/>
      <c r="D30" s="20"/>
      <c r="E30" s="17"/>
      <c r="F30" s="20"/>
      <c r="G30" s="17"/>
      <c r="H30" s="20"/>
      <c r="I30" s="17"/>
    </row>
    <row r="31" spans="1:9" ht="14.25" x14ac:dyDescent="0.25">
      <c r="A31" s="19" t="s">
        <v>112</v>
      </c>
      <c r="B31" s="20"/>
      <c r="C31" s="17">
        <v>0</v>
      </c>
      <c r="D31" s="20"/>
      <c r="E31" s="17">
        <v>0</v>
      </c>
      <c r="F31" s="20"/>
      <c r="G31" s="17">
        <v>0</v>
      </c>
      <c r="H31" s="20"/>
      <c r="I31" s="17">
        <v>0</v>
      </c>
    </row>
    <row r="32" spans="1:9" s="8" customFormat="1" ht="14.25" x14ac:dyDescent="0.25">
      <c r="A32" s="19" t="s">
        <v>111</v>
      </c>
      <c r="B32" s="20"/>
      <c r="C32" s="17"/>
      <c r="D32" s="20"/>
      <c r="E32" s="17"/>
      <c r="F32" s="20"/>
      <c r="G32" s="17"/>
      <c r="H32" s="20"/>
      <c r="I32" s="17"/>
    </row>
    <row r="33" spans="1:9" ht="15" x14ac:dyDescent="0.25">
      <c r="A33" s="23" t="s">
        <v>110</v>
      </c>
      <c r="B33" s="62"/>
      <c r="C33" s="29">
        <f>SUM(C26:C32)</f>
        <v>4904.7569999999996</v>
      </c>
      <c r="D33" s="62"/>
      <c r="E33" s="29">
        <f>SUM(E26:E32)</f>
        <v>5321.6539999999995</v>
      </c>
      <c r="F33" s="62"/>
      <c r="G33" s="29">
        <f>SUM(G26:G32)</f>
        <v>5629.7800000000007</v>
      </c>
      <c r="H33" s="62"/>
      <c r="I33" s="29">
        <f>SUM(I26:I32)</f>
        <v>5911.2690000000002</v>
      </c>
    </row>
    <row r="34" spans="1:9" s="42" customFormat="1" ht="15.75" customHeight="1" x14ac:dyDescent="0.25">
      <c r="A34" s="256" t="s">
        <v>109</v>
      </c>
      <c r="B34" s="257"/>
      <c r="C34" s="258"/>
      <c r="D34" s="61"/>
      <c r="E34" s="76"/>
      <c r="F34" s="61"/>
      <c r="G34" s="76"/>
      <c r="H34" s="61"/>
      <c r="I34" s="76"/>
    </row>
    <row r="35" spans="1:9" ht="15" x14ac:dyDescent="0.25">
      <c r="A35" s="26" t="s">
        <v>108</v>
      </c>
      <c r="B35" s="25"/>
      <c r="C35" s="24"/>
      <c r="D35" s="25"/>
      <c r="E35" s="24"/>
      <c r="F35" s="25"/>
      <c r="G35" s="24"/>
      <c r="H35" s="25"/>
      <c r="I35" s="24"/>
    </row>
    <row r="36" spans="1:9" ht="15" x14ac:dyDescent="0.25">
      <c r="A36" s="41" t="s">
        <v>107</v>
      </c>
      <c r="B36" s="40"/>
      <c r="C36" s="39"/>
      <c r="D36" s="40"/>
      <c r="E36" s="39"/>
      <c r="F36" s="40"/>
      <c r="G36" s="39"/>
      <c r="H36" s="40"/>
      <c r="I36" s="39"/>
    </row>
    <row r="37" spans="1:9" ht="15" x14ac:dyDescent="0.25">
      <c r="A37" s="23" t="s">
        <v>106</v>
      </c>
      <c r="B37" s="53"/>
      <c r="C37" s="32" t="s">
        <v>68</v>
      </c>
      <c r="D37" s="53"/>
      <c r="E37" s="32" t="s">
        <v>68</v>
      </c>
      <c r="F37" s="53"/>
      <c r="G37" s="32" t="s">
        <v>68</v>
      </c>
      <c r="H37" s="53"/>
      <c r="I37" s="32" t="s">
        <v>68</v>
      </c>
    </row>
    <row r="38" spans="1:9" ht="14.25" x14ac:dyDescent="0.25">
      <c r="A38" s="19" t="s">
        <v>105</v>
      </c>
      <c r="B38" s="20">
        <f>'[2]44hs D'!B38</f>
        <v>8.3299999999999999E-2</v>
      </c>
      <c r="C38" s="17">
        <f>B38*$C$33</f>
        <v>408.56625809999997</v>
      </c>
      <c r="D38" s="20">
        <f>'[2]44hs D'!D38</f>
        <v>0</v>
      </c>
      <c r="E38" s="17">
        <f>B38*E33</f>
        <v>443.29377819999996</v>
      </c>
      <c r="F38" s="20">
        <f>'[2]44hs D'!F38</f>
        <v>0</v>
      </c>
      <c r="G38" s="17">
        <f>B38*$G$33</f>
        <v>468.96067400000004</v>
      </c>
      <c r="H38" s="20">
        <f>'[2]44hs D'!H38</f>
        <v>0</v>
      </c>
      <c r="I38" s="17">
        <f>B$38*$I$33</f>
        <v>492.40870770000004</v>
      </c>
    </row>
    <row r="39" spans="1:9" ht="14.25" x14ac:dyDescent="0.25">
      <c r="A39" s="19" t="s">
        <v>104</v>
      </c>
      <c r="B39" s="50">
        <f>'[2]44hs D'!B39</f>
        <v>0.121</v>
      </c>
      <c r="C39" s="17">
        <f>B39*$C$33</f>
        <v>593.47559699999988</v>
      </c>
      <c r="D39" s="50">
        <f>'[2]44hs D'!D39</f>
        <v>0</v>
      </c>
      <c r="E39" s="17">
        <f>B39*E33</f>
        <v>643.92013399999996</v>
      </c>
      <c r="F39" s="50">
        <f>'[2]44hs D'!F39</f>
        <v>0</v>
      </c>
      <c r="G39" s="17">
        <f>B39*$G$33</f>
        <v>681.20338000000004</v>
      </c>
      <c r="H39" s="50">
        <f>'[2]44hs D'!H39</f>
        <v>0</v>
      </c>
      <c r="I39" s="17">
        <f>B$39*$I$33</f>
        <v>715.26354900000001</v>
      </c>
    </row>
    <row r="40" spans="1:9" ht="15" x14ac:dyDescent="0.25">
      <c r="A40" s="77" t="s">
        <v>22</v>
      </c>
      <c r="B40" s="70">
        <f t="shared" ref="B40:G40" si="0">SUM(B38:B39)</f>
        <v>0.20429999999999998</v>
      </c>
      <c r="C40" s="27">
        <f t="shared" si="0"/>
        <v>1002.0418550999998</v>
      </c>
      <c r="D40" s="70">
        <f t="shared" si="0"/>
        <v>0</v>
      </c>
      <c r="E40" s="27">
        <f t="shared" si="0"/>
        <v>1087.2139121999999</v>
      </c>
      <c r="F40" s="70">
        <f t="shared" si="0"/>
        <v>0</v>
      </c>
      <c r="G40" s="27">
        <f t="shared" si="0"/>
        <v>1150.1640540000001</v>
      </c>
      <c r="H40" s="70">
        <f t="shared" ref="H40:I40" si="1">SUM(H38:H39)</f>
        <v>0</v>
      </c>
      <c r="I40" s="27">
        <f t="shared" si="1"/>
        <v>1207.6722567000002</v>
      </c>
    </row>
    <row r="41" spans="1:9" ht="15" x14ac:dyDescent="0.25">
      <c r="A41" s="73" t="s">
        <v>53</v>
      </c>
      <c r="B41" s="72">
        <f t="shared" ref="B41:G41" si="2">SUM(B40:B40)</f>
        <v>0.20429999999999998</v>
      </c>
      <c r="C41" s="71">
        <f t="shared" si="2"/>
        <v>1002.0418550999998</v>
      </c>
      <c r="D41" s="70">
        <f t="shared" si="2"/>
        <v>0</v>
      </c>
      <c r="E41" s="27">
        <f t="shared" si="2"/>
        <v>1087.2139121999999</v>
      </c>
      <c r="F41" s="70">
        <f t="shared" si="2"/>
        <v>0</v>
      </c>
      <c r="G41" s="27">
        <f t="shared" si="2"/>
        <v>1150.1640540000001</v>
      </c>
      <c r="H41" s="70">
        <f t="shared" ref="H41:I41" si="3">SUM(H40:H40)</f>
        <v>0</v>
      </c>
      <c r="I41" s="27">
        <f t="shared" si="3"/>
        <v>1207.6722567000002</v>
      </c>
    </row>
    <row r="42" spans="1:9" s="42" customFormat="1" ht="25.5" customHeight="1" x14ac:dyDescent="0.25">
      <c r="A42" s="256" t="s">
        <v>103</v>
      </c>
      <c r="B42" s="257"/>
      <c r="C42" s="258"/>
      <c r="D42" s="61"/>
      <c r="E42" s="76"/>
      <c r="F42" s="61"/>
      <c r="G42" s="76"/>
      <c r="H42" s="61"/>
      <c r="I42" s="76"/>
    </row>
    <row r="43" spans="1:9" ht="16.5" customHeight="1" x14ac:dyDescent="0.25">
      <c r="A43" s="259" t="s">
        <v>102</v>
      </c>
      <c r="B43" s="259"/>
      <c r="C43" s="259"/>
      <c r="D43" s="74"/>
      <c r="E43" s="8"/>
      <c r="F43" s="74"/>
      <c r="G43" s="8"/>
      <c r="H43" s="74"/>
      <c r="I43" s="8"/>
    </row>
    <row r="44" spans="1:9" ht="14.25" x14ac:dyDescent="0.25">
      <c r="A44" s="19" t="s">
        <v>101</v>
      </c>
      <c r="B44" s="20">
        <f>'[2]44hs D'!B44</f>
        <v>0.2</v>
      </c>
      <c r="C44" s="17">
        <f>B44*(C$33)</f>
        <v>980.95139999999992</v>
      </c>
      <c r="D44" s="20">
        <f>'[2]44hs D'!D44</f>
        <v>0</v>
      </c>
      <c r="E44" s="17">
        <f>B44*$E$33</f>
        <v>1064.3308</v>
      </c>
      <c r="F44" s="20">
        <f>'[2]44hs D'!F44</f>
        <v>0</v>
      </c>
      <c r="G44" s="17">
        <f>B44*$G$33</f>
        <v>1125.9560000000001</v>
      </c>
      <c r="H44" s="20">
        <f>'[2]44hs D'!H44</f>
        <v>0</v>
      </c>
      <c r="I44" s="17">
        <f>B$44*$I$33</f>
        <v>1182.2538000000002</v>
      </c>
    </row>
    <row r="45" spans="1:9" ht="14.25" x14ac:dyDescent="0.25">
      <c r="A45" s="19" t="s">
        <v>100</v>
      </c>
      <c r="B45" s="20">
        <f>'[2]44hs D'!B45</f>
        <v>2.5000000000000001E-2</v>
      </c>
      <c r="C45" s="17">
        <f t="shared" ref="C45:C51" si="4">B45*(C$33)</f>
        <v>122.61892499999999</v>
      </c>
      <c r="D45" s="20">
        <f>'[2]44hs D'!D45</f>
        <v>0</v>
      </c>
      <c r="E45" s="17">
        <f t="shared" ref="E45:E51" si="5">B45*$E$33</f>
        <v>133.04134999999999</v>
      </c>
      <c r="F45" s="20">
        <f>'[2]44hs D'!F45</f>
        <v>0</v>
      </c>
      <c r="G45" s="17">
        <f t="shared" ref="G45:G51" si="6">B45*$G$33</f>
        <v>140.74450000000002</v>
      </c>
      <c r="H45" s="20">
        <f>'[2]44hs D'!H45</f>
        <v>0</v>
      </c>
      <c r="I45" s="17">
        <f>B$45*$I$33</f>
        <v>147.78172500000002</v>
      </c>
    </row>
    <row r="46" spans="1:9" ht="14.25" x14ac:dyDescent="0.25">
      <c r="A46" s="19" t="s">
        <v>99</v>
      </c>
      <c r="B46" s="20">
        <f>'[2]44hs D'!B46</f>
        <v>1.4999999999999999E-2</v>
      </c>
      <c r="C46" s="17">
        <f t="shared" si="4"/>
        <v>73.571354999999997</v>
      </c>
      <c r="D46" s="20">
        <f>'[2]44hs D'!D46</f>
        <v>0</v>
      </c>
      <c r="E46" s="17">
        <f t="shared" si="5"/>
        <v>79.824809999999985</v>
      </c>
      <c r="F46" s="20">
        <f>'[2]44hs D'!F46</f>
        <v>0</v>
      </c>
      <c r="G46" s="17">
        <f t="shared" si="6"/>
        <v>84.446700000000007</v>
      </c>
      <c r="H46" s="20">
        <f>'[2]44hs D'!H46</f>
        <v>0</v>
      </c>
      <c r="I46" s="17">
        <f>B$46*$I$33</f>
        <v>88.669034999999994</v>
      </c>
    </row>
    <row r="47" spans="1:9" ht="14.25" x14ac:dyDescent="0.25">
      <c r="A47" s="19" t="s">
        <v>98</v>
      </c>
      <c r="B47" s="20">
        <f>'[2]44hs D'!B47</f>
        <v>1.4999999999999999E-2</v>
      </c>
      <c r="C47" s="17">
        <f t="shared" si="4"/>
        <v>73.571354999999997</v>
      </c>
      <c r="D47" s="20">
        <f>'[2]44hs D'!D47</f>
        <v>0</v>
      </c>
      <c r="E47" s="17">
        <f t="shared" si="5"/>
        <v>79.824809999999985</v>
      </c>
      <c r="F47" s="20">
        <f>'[2]44hs D'!F47</f>
        <v>0</v>
      </c>
      <c r="G47" s="17">
        <f t="shared" si="6"/>
        <v>84.446700000000007</v>
      </c>
      <c r="H47" s="20">
        <f>'[2]44hs D'!H47</f>
        <v>0</v>
      </c>
      <c r="I47" s="17">
        <f>B$47*$I$33</f>
        <v>88.669034999999994</v>
      </c>
    </row>
    <row r="48" spans="1:9" ht="14.25" x14ac:dyDescent="0.25">
      <c r="A48" s="19" t="s">
        <v>97</v>
      </c>
      <c r="B48" s="20">
        <f>'[2]44hs D'!B48</f>
        <v>0.01</v>
      </c>
      <c r="C48" s="17">
        <f t="shared" si="4"/>
        <v>49.04757</v>
      </c>
      <c r="D48" s="20">
        <f>'[2]44hs D'!D48</f>
        <v>0</v>
      </c>
      <c r="E48" s="17">
        <f t="shared" si="5"/>
        <v>53.216539999999995</v>
      </c>
      <c r="F48" s="20">
        <f>'[2]44hs D'!F48</f>
        <v>0</v>
      </c>
      <c r="G48" s="17">
        <f t="shared" si="6"/>
        <v>56.297800000000009</v>
      </c>
      <c r="H48" s="20">
        <f>'[2]44hs D'!H48</f>
        <v>0</v>
      </c>
      <c r="I48" s="17">
        <f>B$48*$I$33</f>
        <v>59.112690000000001</v>
      </c>
    </row>
    <row r="49" spans="1:9" ht="14.25" x14ac:dyDescent="0.25">
      <c r="A49" s="19" t="s">
        <v>96</v>
      </c>
      <c r="B49" s="20">
        <f>'[2]44hs D'!B49</f>
        <v>6.0000000000000001E-3</v>
      </c>
      <c r="C49" s="17">
        <f t="shared" si="4"/>
        <v>29.428541999999997</v>
      </c>
      <c r="D49" s="20">
        <f>'[2]44hs D'!D49</f>
        <v>0</v>
      </c>
      <c r="E49" s="17">
        <f t="shared" si="5"/>
        <v>31.929923999999996</v>
      </c>
      <c r="F49" s="20">
        <f>'[2]44hs D'!F49</f>
        <v>0</v>
      </c>
      <c r="G49" s="17">
        <f t="shared" si="6"/>
        <v>33.778680000000001</v>
      </c>
      <c r="H49" s="20">
        <f>'[2]44hs D'!H49</f>
        <v>0</v>
      </c>
      <c r="I49" s="17">
        <f>B$49*$I$33</f>
        <v>35.467614000000005</v>
      </c>
    </row>
    <row r="50" spans="1:9" ht="14.25" x14ac:dyDescent="0.25">
      <c r="A50" s="19" t="s">
        <v>95</v>
      </c>
      <c r="B50" s="20">
        <f>'[2]44hs D'!B50</f>
        <v>2E-3</v>
      </c>
      <c r="C50" s="17">
        <f t="shared" si="4"/>
        <v>9.8095140000000001</v>
      </c>
      <c r="D50" s="20">
        <f>'[2]44hs D'!D50</f>
        <v>0</v>
      </c>
      <c r="E50" s="17">
        <f t="shared" si="5"/>
        <v>10.643307999999999</v>
      </c>
      <c r="F50" s="20">
        <f>'[2]44hs D'!F50</f>
        <v>0</v>
      </c>
      <c r="G50" s="17">
        <f t="shared" si="6"/>
        <v>11.259560000000002</v>
      </c>
      <c r="H50" s="20">
        <f>'[2]44hs D'!H50</f>
        <v>0</v>
      </c>
      <c r="I50" s="17">
        <f>B$50*$I$33</f>
        <v>11.822538000000002</v>
      </c>
    </row>
    <row r="51" spans="1:9" ht="14.25" x14ac:dyDescent="0.25">
      <c r="A51" s="19" t="s">
        <v>94</v>
      </c>
      <c r="B51" s="20">
        <f>'[2]44hs D'!B51</f>
        <v>0.08</v>
      </c>
      <c r="C51" s="17">
        <f t="shared" si="4"/>
        <v>392.38056</v>
      </c>
      <c r="D51" s="20">
        <f>'[2]44hs D'!D51</f>
        <v>0</v>
      </c>
      <c r="E51" s="17">
        <f t="shared" si="5"/>
        <v>425.73231999999996</v>
      </c>
      <c r="F51" s="20">
        <f>'[2]44hs D'!F51</f>
        <v>0</v>
      </c>
      <c r="G51" s="17">
        <f t="shared" si="6"/>
        <v>450.38240000000008</v>
      </c>
      <c r="H51" s="20">
        <f>'[2]44hs D'!H51</f>
        <v>0</v>
      </c>
      <c r="I51" s="17">
        <f>B$51*$I$33</f>
        <v>472.90152</v>
      </c>
    </row>
    <row r="52" spans="1:9" ht="15" x14ac:dyDescent="0.25">
      <c r="A52" s="73" t="s">
        <v>53</v>
      </c>
      <c r="B52" s="72">
        <f t="shared" ref="B52:G52" si="7">SUM(B44:B51)</f>
        <v>0.35300000000000004</v>
      </c>
      <c r="C52" s="71">
        <f t="shared" si="7"/>
        <v>1731.3792210000001</v>
      </c>
      <c r="D52" s="70">
        <f t="shared" si="7"/>
        <v>0</v>
      </c>
      <c r="E52" s="27">
        <f t="shared" si="7"/>
        <v>1878.543862</v>
      </c>
      <c r="F52" s="70">
        <f t="shared" si="7"/>
        <v>0</v>
      </c>
      <c r="G52" s="27">
        <f t="shared" si="7"/>
        <v>1987.3123399999999</v>
      </c>
      <c r="H52" s="70">
        <f t="shared" ref="H52:I52" si="8">SUM(H44:H51)</f>
        <v>0</v>
      </c>
      <c r="I52" s="27">
        <f t="shared" si="8"/>
        <v>2086.6779569999999</v>
      </c>
    </row>
    <row r="53" spans="1:9" s="42" customFormat="1" ht="15" x14ac:dyDescent="0.25">
      <c r="A53" s="260" t="s">
        <v>93</v>
      </c>
      <c r="B53" s="261"/>
      <c r="C53" s="262"/>
      <c r="D53" s="45"/>
      <c r="E53" s="69"/>
      <c r="F53" s="45"/>
      <c r="G53" s="69"/>
      <c r="H53" s="45"/>
      <c r="I53" s="69"/>
    </row>
    <row r="54" spans="1:9" ht="15" x14ac:dyDescent="0.25">
      <c r="A54" s="67" t="s">
        <v>92</v>
      </c>
      <c r="B54" s="22"/>
      <c r="C54" s="32" t="s">
        <v>33</v>
      </c>
      <c r="D54" s="22"/>
      <c r="E54" s="32" t="s">
        <v>33</v>
      </c>
      <c r="F54" s="22"/>
      <c r="G54" s="32" t="s">
        <v>33</v>
      </c>
      <c r="H54" s="22"/>
      <c r="I54" s="32" t="s">
        <v>33</v>
      </c>
    </row>
    <row r="55" spans="1:9" ht="24" x14ac:dyDescent="0.25">
      <c r="A55" s="66" t="s">
        <v>91</v>
      </c>
      <c r="B55" s="18">
        <v>5.5</v>
      </c>
      <c r="C55" s="17">
        <v>0</v>
      </c>
      <c r="D55" s="18">
        <v>5.5</v>
      </c>
      <c r="E55" s="17">
        <v>0</v>
      </c>
      <c r="F55" s="18">
        <v>5.5</v>
      </c>
      <c r="G55" s="17">
        <v>0</v>
      </c>
      <c r="H55" s="18">
        <v>5.5</v>
      </c>
      <c r="I55" s="17">
        <v>0</v>
      </c>
    </row>
    <row r="56" spans="1:9" ht="15" x14ac:dyDescent="0.25">
      <c r="A56" s="19" t="s">
        <v>90</v>
      </c>
      <c r="B56" s="18">
        <v>37.700000000000003</v>
      </c>
      <c r="C56" s="17">
        <f>B56*13</f>
        <v>490.1</v>
      </c>
      <c r="D56" s="18">
        <v>37.700000000000003</v>
      </c>
      <c r="E56" s="17">
        <v>532.09</v>
      </c>
      <c r="F56" s="18">
        <v>41.23</v>
      </c>
      <c r="G56" s="186">
        <f>(43.62-0.3)*13</f>
        <v>563.16</v>
      </c>
      <c r="H56" s="18">
        <f>'Noturno '!H56</f>
        <v>45.23</v>
      </c>
      <c r="I56" s="186">
        <f>(45.23-0.3)*13</f>
        <v>584.09</v>
      </c>
    </row>
    <row r="57" spans="1:9" ht="14.25" x14ac:dyDescent="0.25">
      <c r="A57" s="19" t="s">
        <v>89</v>
      </c>
      <c r="B57" s="18"/>
      <c r="C57" s="17">
        <v>153.77000000000001</v>
      </c>
      <c r="D57" s="18"/>
      <c r="E57" s="17">
        <v>169.67</v>
      </c>
      <c r="F57" s="18"/>
      <c r="G57" s="186">
        <v>175.76</v>
      </c>
      <c r="H57" s="18"/>
      <c r="I57" s="186">
        <f>'Noturno '!I57</f>
        <v>184.55</v>
      </c>
    </row>
    <row r="58" spans="1:9" ht="14.25" x14ac:dyDescent="0.25">
      <c r="A58" s="19" t="s">
        <v>88</v>
      </c>
      <c r="B58" s="18"/>
      <c r="C58" s="17">
        <v>10.63</v>
      </c>
      <c r="D58" s="18"/>
      <c r="E58" s="17">
        <v>11.53</v>
      </c>
      <c r="F58" s="18"/>
      <c r="G58" s="186">
        <v>12.2</v>
      </c>
      <c r="H58" s="18"/>
      <c r="I58" s="186">
        <f>'Noturno '!I58</f>
        <v>12.81</v>
      </c>
    </row>
    <row r="59" spans="1:9" ht="14.25" x14ac:dyDescent="0.25">
      <c r="A59" s="19" t="s">
        <v>87</v>
      </c>
      <c r="B59" s="18"/>
      <c r="C59" s="17">
        <v>23.5</v>
      </c>
      <c r="D59" s="18"/>
      <c r="E59" s="17">
        <v>25.5</v>
      </c>
      <c r="F59" s="18"/>
      <c r="G59" s="186">
        <v>26.98</v>
      </c>
      <c r="H59" s="18"/>
      <c r="I59" s="186">
        <f>'Noturno '!I59</f>
        <v>28.33</v>
      </c>
    </row>
    <row r="60" spans="1:9" ht="14.25" x14ac:dyDescent="0.25">
      <c r="A60" s="19" t="s">
        <v>86</v>
      </c>
      <c r="B60" s="18"/>
      <c r="C60" s="17">
        <v>9.25</v>
      </c>
      <c r="D60" s="18"/>
      <c r="E60" s="17">
        <v>10.039999999999999</v>
      </c>
      <c r="F60" s="18"/>
      <c r="G60" s="186">
        <v>12.14</v>
      </c>
      <c r="H60" s="18"/>
      <c r="I60" s="186">
        <f>'Noturno '!I60</f>
        <v>15.02</v>
      </c>
    </row>
    <row r="61" spans="1:9" ht="15" x14ac:dyDescent="0.25">
      <c r="A61" s="65" t="s">
        <v>53</v>
      </c>
      <c r="B61" s="64"/>
      <c r="C61" s="63">
        <f>SUM(C55:C60)</f>
        <v>687.25</v>
      </c>
      <c r="D61" s="62"/>
      <c r="E61" s="29">
        <f>SUM(E55:E60)</f>
        <v>748.82999999999993</v>
      </c>
      <c r="F61" s="62"/>
      <c r="G61" s="29">
        <f>SUM(G55:G60)</f>
        <v>790.24</v>
      </c>
      <c r="H61" s="62"/>
      <c r="I61" s="29">
        <f>SUM(I55:I60)</f>
        <v>824.80000000000007</v>
      </c>
    </row>
    <row r="62" spans="1:9" s="58" customFormat="1" ht="26.25" customHeight="1" x14ac:dyDescent="0.25">
      <c r="A62" s="256" t="s">
        <v>85</v>
      </c>
      <c r="B62" s="257"/>
      <c r="C62" s="258"/>
      <c r="D62" s="61"/>
      <c r="E62" s="60"/>
      <c r="F62" s="61"/>
      <c r="G62" s="60"/>
      <c r="H62" s="61"/>
      <c r="I62" s="60"/>
    </row>
    <row r="63" spans="1:9" ht="15" x14ac:dyDescent="0.25">
      <c r="A63" s="41" t="s">
        <v>84</v>
      </c>
      <c r="B63" s="40"/>
      <c r="C63" s="39"/>
      <c r="D63" s="40"/>
      <c r="E63" s="39"/>
      <c r="F63" s="40"/>
      <c r="G63" s="39"/>
      <c r="H63" s="40"/>
      <c r="I63" s="39"/>
    </row>
    <row r="64" spans="1:9" ht="15" x14ac:dyDescent="0.25">
      <c r="A64" s="34" t="s">
        <v>83</v>
      </c>
      <c r="B64" s="34"/>
      <c r="C64" s="32" t="s">
        <v>68</v>
      </c>
      <c r="D64" s="34"/>
      <c r="E64" s="32" t="s">
        <v>68</v>
      </c>
      <c r="F64" s="34"/>
      <c r="G64" s="32" t="s">
        <v>68</v>
      </c>
      <c r="H64" s="34"/>
      <c r="I64" s="32" t="s">
        <v>68</v>
      </c>
    </row>
    <row r="65" spans="1:9" ht="14.25" x14ac:dyDescent="0.25">
      <c r="A65" s="37" t="s">
        <v>82</v>
      </c>
      <c r="B65" s="36">
        <f>B40</f>
        <v>0.20429999999999998</v>
      </c>
      <c r="C65" s="17">
        <v>0</v>
      </c>
      <c r="D65" s="36">
        <f>D40</f>
        <v>0</v>
      </c>
      <c r="E65" s="17">
        <v>0</v>
      </c>
      <c r="F65" s="36">
        <f>F40</f>
        <v>0</v>
      </c>
      <c r="G65" s="17">
        <v>0</v>
      </c>
      <c r="H65" s="36">
        <f>H40</f>
        <v>0</v>
      </c>
      <c r="I65" s="17">
        <v>0</v>
      </c>
    </row>
    <row r="66" spans="1:9" s="33" customFormat="1" ht="14.25" x14ac:dyDescent="0.25">
      <c r="A66" s="37" t="s">
        <v>81</v>
      </c>
      <c r="B66" s="36">
        <f t="shared" ref="B66:G66" si="9">B52</f>
        <v>0.35300000000000004</v>
      </c>
      <c r="C66" s="17">
        <f t="shared" si="9"/>
        <v>1731.3792210000001</v>
      </c>
      <c r="D66" s="36">
        <f t="shared" si="9"/>
        <v>0</v>
      </c>
      <c r="E66" s="17">
        <f t="shared" si="9"/>
        <v>1878.543862</v>
      </c>
      <c r="F66" s="36">
        <f t="shared" si="9"/>
        <v>0</v>
      </c>
      <c r="G66" s="17">
        <f t="shared" si="9"/>
        <v>1987.3123399999999</v>
      </c>
      <c r="H66" s="36">
        <f t="shared" ref="H66:I66" si="10">H52</f>
        <v>0</v>
      </c>
      <c r="I66" s="17">
        <f t="shared" si="10"/>
        <v>2086.6779569999999</v>
      </c>
    </row>
    <row r="67" spans="1:9" ht="14.25" x14ac:dyDescent="0.25">
      <c r="A67" s="37" t="s">
        <v>80</v>
      </c>
      <c r="B67" s="36"/>
      <c r="C67" s="17">
        <f>C61</f>
        <v>687.25</v>
      </c>
      <c r="D67" s="36"/>
      <c r="E67" s="17">
        <f>E61</f>
        <v>748.82999999999993</v>
      </c>
      <c r="F67" s="36"/>
      <c r="G67" s="17">
        <f>G61</f>
        <v>790.24</v>
      </c>
      <c r="H67" s="36"/>
      <c r="I67" s="17">
        <f>I61</f>
        <v>824.80000000000007</v>
      </c>
    </row>
    <row r="68" spans="1:9" ht="15" x14ac:dyDescent="0.25">
      <c r="A68" s="21" t="s">
        <v>53</v>
      </c>
      <c r="B68" s="30">
        <f t="shared" ref="B68:G68" si="11">SUM(B65:B67)</f>
        <v>0.55730000000000002</v>
      </c>
      <c r="C68" s="29">
        <f t="shared" si="11"/>
        <v>2418.6292210000001</v>
      </c>
      <c r="D68" s="30">
        <f t="shared" si="11"/>
        <v>0</v>
      </c>
      <c r="E68" s="29">
        <f t="shared" si="11"/>
        <v>2627.3738619999999</v>
      </c>
      <c r="F68" s="30">
        <f t="shared" si="11"/>
        <v>0</v>
      </c>
      <c r="G68" s="29">
        <f t="shared" si="11"/>
        <v>2777.5523400000002</v>
      </c>
      <c r="H68" s="30">
        <f t="shared" ref="H68:I68" si="12">SUM(H65:H67)</f>
        <v>0</v>
      </c>
      <c r="I68" s="29">
        <f t="shared" si="12"/>
        <v>2911.4779570000001</v>
      </c>
    </row>
    <row r="69" spans="1:9" s="8" customFormat="1" ht="9.75" customHeight="1" x14ac:dyDescent="0.25">
      <c r="A69" s="34"/>
      <c r="B69" s="30"/>
      <c r="C69" s="29"/>
      <c r="D69" s="30"/>
      <c r="E69" s="29"/>
      <c r="F69" s="30"/>
      <c r="G69" s="29"/>
      <c r="H69" s="30"/>
      <c r="I69" s="29"/>
    </row>
    <row r="70" spans="1:9" s="33" customFormat="1" ht="15" x14ac:dyDescent="0.25">
      <c r="A70" s="26" t="s">
        <v>79</v>
      </c>
      <c r="B70" s="25"/>
      <c r="C70" s="24"/>
      <c r="D70" s="25"/>
      <c r="E70" s="24"/>
      <c r="F70" s="25"/>
      <c r="G70" s="24"/>
      <c r="H70" s="25"/>
      <c r="I70" s="24"/>
    </row>
    <row r="71" spans="1:9" ht="15" x14ac:dyDescent="0.25">
      <c r="A71" s="23" t="s">
        <v>78</v>
      </c>
      <c r="B71" s="53"/>
      <c r="C71" s="32" t="s">
        <v>68</v>
      </c>
      <c r="D71" s="53"/>
      <c r="E71" s="32" t="s">
        <v>68</v>
      </c>
      <c r="F71" s="53"/>
      <c r="G71" s="32" t="s">
        <v>68</v>
      </c>
      <c r="H71" s="53"/>
      <c r="I71" s="32" t="s">
        <v>68</v>
      </c>
    </row>
    <row r="72" spans="1:9" ht="14.25" x14ac:dyDescent="0.25">
      <c r="A72" s="19" t="s">
        <v>77</v>
      </c>
      <c r="B72" s="54">
        <f>'[2]44hs D'!B73</f>
        <v>8.3333333333333328E-4</v>
      </c>
      <c r="C72" s="17">
        <f>B72*$C$33</f>
        <v>4.0872974999999991</v>
      </c>
      <c r="D72" s="54">
        <f>'[2]44hs D'!D73</f>
        <v>0</v>
      </c>
      <c r="E72" s="17">
        <f t="shared" ref="E72:E77" si="13">B72*$E$33</f>
        <v>4.4347116666666659</v>
      </c>
      <c r="F72" s="54">
        <f>'[2]44hs D'!F73</f>
        <v>0</v>
      </c>
      <c r="G72" s="17">
        <f t="shared" ref="G72:G77" si="14">B72*$G$33</f>
        <v>4.6914833333333332</v>
      </c>
      <c r="H72" s="54">
        <f>'[2]44hs D'!H73</f>
        <v>0</v>
      </c>
      <c r="I72" s="17">
        <f>B$72*$I$33</f>
        <v>4.9260574999999998</v>
      </c>
    </row>
    <row r="73" spans="1:9" ht="14.25" x14ac:dyDescent="0.25">
      <c r="A73" s="55" t="s">
        <v>76</v>
      </c>
      <c r="B73" s="57">
        <f>'[2]44hs D'!B74</f>
        <v>6.666666666666667E-5</v>
      </c>
      <c r="C73" s="17">
        <f t="shared" ref="C73:C77" si="15">B73*$C$33</f>
        <v>0.32698379999999999</v>
      </c>
      <c r="D73" s="57">
        <f>'[2]44hs D'!D74</f>
        <v>0</v>
      </c>
      <c r="E73" s="17">
        <f t="shared" si="13"/>
        <v>0.35477693333333332</v>
      </c>
      <c r="F73" s="57">
        <f>'[2]44hs D'!F74</f>
        <v>0</v>
      </c>
      <c r="G73" s="17">
        <f t="shared" si="14"/>
        <v>0.37531866666666674</v>
      </c>
      <c r="H73" s="57">
        <f>'[2]44hs D'!H74</f>
        <v>0</v>
      </c>
      <c r="I73" s="17">
        <f>B$73*I$33</f>
        <v>0.39408460000000001</v>
      </c>
    </row>
    <row r="74" spans="1:9" s="56" customFormat="1" ht="14.25" x14ac:dyDescent="0.25">
      <c r="A74" s="55" t="s">
        <v>75</v>
      </c>
      <c r="B74" s="54">
        <f>'[2]44hs D'!B75</f>
        <v>1.6000000000000003E-3</v>
      </c>
      <c r="C74" s="17">
        <f t="shared" si="15"/>
        <v>7.8476112000000011</v>
      </c>
      <c r="D74" s="54">
        <f>'[2]44hs D'!D75</f>
        <v>0</v>
      </c>
      <c r="E74" s="17">
        <f t="shared" si="13"/>
        <v>8.5146464000000002</v>
      </c>
      <c r="F74" s="54">
        <f>'[2]44hs D'!F75</f>
        <v>0</v>
      </c>
      <c r="G74" s="17">
        <f t="shared" si="14"/>
        <v>9.0076480000000032</v>
      </c>
      <c r="H74" s="54">
        <f>'[2]44hs D'!H75</f>
        <v>0</v>
      </c>
      <c r="I74" s="17">
        <f>B$74*I$33</f>
        <v>9.4580304000000019</v>
      </c>
    </row>
    <row r="75" spans="1:9" s="8" customFormat="1" ht="14.25" x14ac:dyDescent="0.25">
      <c r="A75" s="19" t="s">
        <v>74</v>
      </c>
      <c r="B75" s="54">
        <f>'[2]44hs D'!B76</f>
        <v>3.8888888888888892E-4</v>
      </c>
      <c r="C75" s="17">
        <f t="shared" si="15"/>
        <v>1.9074055000000001</v>
      </c>
      <c r="D75" s="54">
        <f>'[2]44hs D'!D76</f>
        <v>0</v>
      </c>
      <c r="E75" s="17">
        <f t="shared" si="13"/>
        <v>2.0695321111111111</v>
      </c>
      <c r="F75" s="54">
        <f>'[2]44hs D'!F76</f>
        <v>0</v>
      </c>
      <c r="G75" s="17">
        <f t="shared" si="14"/>
        <v>2.1893588888888895</v>
      </c>
      <c r="H75" s="54">
        <f>'[2]44hs D'!H76</f>
        <v>0</v>
      </c>
      <c r="I75" s="17">
        <f>B$75*I$33</f>
        <v>2.2988268333333335</v>
      </c>
    </row>
    <row r="76" spans="1:9" ht="28.5" x14ac:dyDescent="0.25">
      <c r="A76" s="55" t="s">
        <v>73</v>
      </c>
      <c r="B76" s="54">
        <f>'[2]44hs D'!B77</f>
        <v>1.372777777777778E-4</v>
      </c>
      <c r="C76" s="17">
        <f t="shared" si="15"/>
        <v>0.67331414150000013</v>
      </c>
      <c r="D76" s="54">
        <f>'[2]44hs D'!D77</f>
        <v>0</v>
      </c>
      <c r="E76" s="17">
        <f t="shared" si="13"/>
        <v>0.73054483522222236</v>
      </c>
      <c r="F76" s="54">
        <f>'[2]44hs D'!F77</f>
        <v>0</v>
      </c>
      <c r="G76" s="17">
        <f t="shared" si="14"/>
        <v>0.77284368777777801</v>
      </c>
      <c r="H76" s="54">
        <f>'[2]44hs D'!H77</f>
        <v>0</v>
      </c>
      <c r="I76" s="17">
        <f>B$76*I$33</f>
        <v>0.8114858721666669</v>
      </c>
    </row>
    <row r="77" spans="1:9" ht="28.5" x14ac:dyDescent="0.25">
      <c r="A77" s="55" t="s">
        <v>72</v>
      </c>
      <c r="B77" s="54">
        <f>'[2]44hs D'!B78</f>
        <v>3.2750666666666657E-2</v>
      </c>
      <c r="C77" s="17">
        <f t="shared" si="15"/>
        <v>160.63406158799995</v>
      </c>
      <c r="D77" s="54">
        <f>'[2]44hs D'!D78</f>
        <v>0</v>
      </c>
      <c r="E77" s="17">
        <f t="shared" si="13"/>
        <v>174.28771626933326</v>
      </c>
      <c r="F77" s="54">
        <f>'[2]44hs D'!F78</f>
        <v>0</v>
      </c>
      <c r="G77" s="17">
        <f t="shared" si="14"/>
        <v>184.37904818666664</v>
      </c>
      <c r="H77" s="54">
        <f>'[2]44hs D'!H78</f>
        <v>0</v>
      </c>
      <c r="I77" s="17">
        <f>B$77*I$33</f>
        <v>193.59800059599996</v>
      </c>
    </row>
    <row r="78" spans="1:9" ht="15" x14ac:dyDescent="0.25">
      <c r="A78" s="16" t="s">
        <v>71</v>
      </c>
      <c r="B78" s="30">
        <f t="shared" ref="B78:G78" si="16">SUM(B72:B77)</f>
        <v>3.5776833333333327E-2</v>
      </c>
      <c r="C78" s="29">
        <f t="shared" si="16"/>
        <v>175.47667372949996</v>
      </c>
      <c r="D78" s="30">
        <f t="shared" si="16"/>
        <v>0</v>
      </c>
      <c r="E78" s="29">
        <f t="shared" si="16"/>
        <v>190.39192821566658</v>
      </c>
      <c r="F78" s="30">
        <f t="shared" si="16"/>
        <v>0</v>
      </c>
      <c r="G78" s="29">
        <f t="shared" si="16"/>
        <v>201.41570076333332</v>
      </c>
      <c r="H78" s="30">
        <f t="shared" ref="H78:I78" si="17">SUM(H72:H77)</f>
        <v>0</v>
      </c>
      <c r="I78" s="29">
        <f t="shared" si="17"/>
        <v>211.48648580149995</v>
      </c>
    </row>
    <row r="79" spans="1:9" ht="6" customHeight="1" x14ac:dyDescent="0.25">
      <c r="A79" s="14"/>
      <c r="B79" s="50"/>
      <c r="C79" s="27"/>
      <c r="D79" s="50"/>
      <c r="E79" s="27"/>
      <c r="F79" s="50"/>
      <c r="G79" s="27"/>
      <c r="H79" s="50"/>
      <c r="I79" s="27"/>
    </row>
    <row r="80" spans="1:9" s="33" customFormat="1" ht="15" x14ac:dyDescent="0.25">
      <c r="A80" s="26" t="s">
        <v>70</v>
      </c>
      <c r="B80" s="25"/>
      <c r="C80" s="24"/>
      <c r="D80" s="25"/>
      <c r="E80" s="24"/>
      <c r="F80" s="25"/>
      <c r="G80" s="24"/>
      <c r="H80" s="25"/>
      <c r="I80" s="24"/>
    </row>
    <row r="81" spans="1:9" ht="15" x14ac:dyDescent="0.25">
      <c r="A81" s="23" t="s">
        <v>69</v>
      </c>
      <c r="B81" s="53"/>
      <c r="C81" s="32" t="s">
        <v>68</v>
      </c>
      <c r="D81" s="53"/>
      <c r="E81" s="32" t="s">
        <v>68</v>
      </c>
      <c r="F81" s="53"/>
      <c r="G81" s="32" t="s">
        <v>68</v>
      </c>
      <c r="H81" s="53"/>
      <c r="I81" s="32" t="s">
        <v>68</v>
      </c>
    </row>
    <row r="82" spans="1:9" ht="14.25" x14ac:dyDescent="0.25">
      <c r="A82" s="19" t="s">
        <v>67</v>
      </c>
      <c r="B82" s="20">
        <v>9.2999999999999992E-3</v>
      </c>
      <c r="C82" s="17">
        <f>B82*$C$33</f>
        <v>45.614240099999989</v>
      </c>
      <c r="D82" s="20">
        <v>9.2999999999999992E-3</v>
      </c>
      <c r="E82" s="17">
        <f>B82*$E$33</f>
        <v>49.49138219999999</v>
      </c>
      <c r="F82" s="20">
        <v>9.2999999999999992E-3</v>
      </c>
      <c r="G82" s="17">
        <f t="shared" ref="G82:G88" si="18">B82*$G$33</f>
        <v>52.356954000000002</v>
      </c>
      <c r="H82" s="20">
        <v>9.2999999999999992E-3</v>
      </c>
      <c r="I82" s="17">
        <f>B$82*I$33</f>
        <v>54.9748017</v>
      </c>
    </row>
    <row r="83" spans="1:9" ht="14.25" x14ac:dyDescent="0.25">
      <c r="A83" s="19" t="s">
        <v>66</v>
      </c>
      <c r="B83" s="20">
        <f>'[2]44hs D'!B84</f>
        <v>2.7777777777777778E-4</v>
      </c>
      <c r="C83" s="17">
        <f t="shared" ref="C83:C88" si="19">B83*$C$33</f>
        <v>1.3624324999999999</v>
      </c>
      <c r="D83" s="20">
        <f>'[2]44hs D'!D84</f>
        <v>0</v>
      </c>
      <c r="E83" s="17">
        <f t="shared" ref="E83:E88" si="20">B83*$E$33</f>
        <v>1.4782372222222222</v>
      </c>
      <c r="F83" s="20">
        <f>'[2]44hs D'!F84</f>
        <v>0</v>
      </c>
      <c r="G83" s="17">
        <f t="shared" si="18"/>
        <v>1.563827777777778</v>
      </c>
      <c r="H83" s="20">
        <f>'[2]44hs D'!H84</f>
        <v>0</v>
      </c>
      <c r="I83" s="17">
        <f>B$83*I$33</f>
        <v>1.6420191666666668</v>
      </c>
    </row>
    <row r="84" spans="1:9" ht="14.25" x14ac:dyDescent="0.25">
      <c r="A84" s="19" t="s">
        <v>65</v>
      </c>
      <c r="B84" s="20">
        <f>'[2]44hs D'!B85</f>
        <v>2.0833333333333332E-4</v>
      </c>
      <c r="C84" s="17">
        <f t="shared" si="19"/>
        <v>1.0218243749999998</v>
      </c>
      <c r="D84" s="20">
        <f>'[2]44hs D'!D85</f>
        <v>0</v>
      </c>
      <c r="E84" s="17">
        <f t="shared" si="20"/>
        <v>1.1086779166666665</v>
      </c>
      <c r="F84" s="20">
        <f>'[2]44hs D'!F85</f>
        <v>0</v>
      </c>
      <c r="G84" s="17">
        <f t="shared" si="18"/>
        <v>1.1728708333333333</v>
      </c>
      <c r="H84" s="20">
        <f>'[2]44hs D'!H85</f>
        <v>0</v>
      </c>
      <c r="I84" s="17">
        <f>B$84*I$33</f>
        <v>1.2315143749999999</v>
      </c>
    </row>
    <row r="85" spans="1:9" ht="14.25" x14ac:dyDescent="0.25">
      <c r="A85" s="19" t="s">
        <v>64</v>
      </c>
      <c r="B85" s="20">
        <f>'[2]44hs D'!B86</f>
        <v>4.1666666666666664E-4</v>
      </c>
      <c r="C85" s="17">
        <f t="shared" si="19"/>
        <v>2.0436487499999996</v>
      </c>
      <c r="D85" s="20">
        <f>'[2]44hs D'!D86</f>
        <v>0</v>
      </c>
      <c r="E85" s="17">
        <f t="shared" si="20"/>
        <v>2.217355833333333</v>
      </c>
      <c r="F85" s="20">
        <f>'[2]44hs D'!F86</f>
        <v>0</v>
      </c>
      <c r="G85" s="17">
        <f t="shared" si="18"/>
        <v>2.3457416666666666</v>
      </c>
      <c r="H85" s="20">
        <f>'[2]44hs D'!H86</f>
        <v>0</v>
      </c>
      <c r="I85" s="17">
        <f>B$85*I$33</f>
        <v>2.4630287499999999</v>
      </c>
    </row>
    <row r="86" spans="1:9" ht="14.25" x14ac:dyDescent="0.25">
      <c r="A86" s="19" t="s">
        <v>63</v>
      </c>
      <c r="B86" s="20">
        <f>'[2]44hs D'!B87</f>
        <v>2.0063888888888887E-4</v>
      </c>
      <c r="C86" s="17">
        <f t="shared" si="19"/>
        <v>0.98408499474999989</v>
      </c>
      <c r="D86" s="20">
        <f>'[2]44hs D'!D87</f>
        <v>0</v>
      </c>
      <c r="E86" s="17">
        <f t="shared" si="20"/>
        <v>1.0677307456111109</v>
      </c>
      <c r="F86" s="20">
        <f>'[2]44hs D'!F87</f>
        <v>0</v>
      </c>
      <c r="G86" s="17">
        <f t="shared" si="18"/>
        <v>1.1295528038888889</v>
      </c>
      <c r="H86" s="20">
        <f>'[2]44hs D'!H87</f>
        <v>0</v>
      </c>
      <c r="I86" s="17">
        <f>B$86*I$33</f>
        <v>1.1860304440833334</v>
      </c>
    </row>
    <row r="87" spans="1:9" ht="15.75" customHeight="1" x14ac:dyDescent="0.25">
      <c r="A87" s="52" t="s">
        <v>62</v>
      </c>
      <c r="B87" s="20">
        <f>'[2]44hs D'!B88</f>
        <v>0</v>
      </c>
      <c r="C87" s="17">
        <f t="shared" si="19"/>
        <v>0</v>
      </c>
      <c r="D87" s="20">
        <f>'[2]44hs D'!D88</f>
        <v>0</v>
      </c>
      <c r="E87" s="17">
        <f t="shared" si="20"/>
        <v>0</v>
      </c>
      <c r="F87" s="20">
        <f>'[2]44hs D'!F88</f>
        <v>0</v>
      </c>
      <c r="G87" s="17">
        <f t="shared" si="18"/>
        <v>0</v>
      </c>
      <c r="H87" s="20">
        <f>'[2]44hs D'!H88</f>
        <v>0</v>
      </c>
      <c r="I87" s="17">
        <f>B$87*I$33</f>
        <v>0</v>
      </c>
    </row>
    <row r="88" spans="1:9" ht="15" customHeight="1" x14ac:dyDescent="0.25">
      <c r="A88" s="51" t="s">
        <v>22</v>
      </c>
      <c r="B88" s="50">
        <f>SUM(B82:B87)</f>
        <v>1.0403416666666665E-2</v>
      </c>
      <c r="C88" s="17">
        <f t="shared" si="19"/>
        <v>51.026230719749989</v>
      </c>
      <c r="D88" s="50">
        <f>SUM(D82:D87)</f>
        <v>9.2999999999999992E-3</v>
      </c>
      <c r="E88" s="17">
        <f t="shared" si="20"/>
        <v>55.363383917833318</v>
      </c>
      <c r="F88" s="50">
        <f>SUM(F82:F87)</f>
        <v>9.2999999999999992E-3</v>
      </c>
      <c r="G88" s="17">
        <f t="shared" si="18"/>
        <v>58.568947081666664</v>
      </c>
      <c r="H88" s="50">
        <f>SUM(H82:H87)</f>
        <v>9.2999999999999992E-3</v>
      </c>
      <c r="I88" s="17">
        <f>B$88*I$33</f>
        <v>61.497394435749996</v>
      </c>
    </row>
    <row r="89" spans="1:9" ht="15" customHeight="1" x14ac:dyDescent="0.25">
      <c r="A89" s="21" t="s">
        <v>53</v>
      </c>
      <c r="B89" s="30">
        <f>SUM(B88:B88)</f>
        <v>1.0403416666666665E-2</v>
      </c>
      <c r="C89" s="29">
        <f>C88</f>
        <v>51.026230719749989</v>
      </c>
      <c r="D89" s="30">
        <f>SUM(D88:D88)</f>
        <v>9.2999999999999992E-3</v>
      </c>
      <c r="E89" s="29">
        <f>E88</f>
        <v>55.363383917833318</v>
      </c>
      <c r="F89" s="30">
        <f>SUM(F88:F88)</f>
        <v>9.2999999999999992E-3</v>
      </c>
      <c r="G89" s="29">
        <f>G88</f>
        <v>58.568947081666664</v>
      </c>
      <c r="H89" s="30">
        <f>SUM(H88:H88)</f>
        <v>9.2999999999999992E-3</v>
      </c>
      <c r="I89" s="29">
        <f>I88</f>
        <v>61.497394435749996</v>
      </c>
    </row>
    <row r="90" spans="1:9" x14ac:dyDescent="0.25">
      <c r="A90" s="23" t="s">
        <v>61</v>
      </c>
      <c r="B90" s="49"/>
      <c r="C90" s="12" t="s">
        <v>33</v>
      </c>
      <c r="D90" s="49"/>
      <c r="E90" s="12" t="s">
        <v>33</v>
      </c>
      <c r="F90" s="49"/>
      <c r="G90" s="12" t="s">
        <v>33</v>
      </c>
      <c r="H90" s="49"/>
      <c r="I90" s="12" t="s">
        <v>33</v>
      </c>
    </row>
    <row r="91" spans="1:9" x14ac:dyDescent="0.25">
      <c r="A91" s="31" t="s">
        <v>60</v>
      </c>
      <c r="B91" s="48"/>
      <c r="C91" s="47">
        <f>C33/220*0.5*1*13</f>
        <v>144.913275</v>
      </c>
      <c r="D91" s="48"/>
      <c r="E91" s="47">
        <f>E33/220*0.5*1*13</f>
        <v>157.23068636363635</v>
      </c>
      <c r="F91" s="48"/>
      <c r="G91" s="47">
        <f>G33/220*0.5*1*13</f>
        <v>166.33440909090911</v>
      </c>
      <c r="H91" s="48"/>
      <c r="I91" s="47">
        <f>I33/220*0.5*1*13</f>
        <v>174.65112954545455</v>
      </c>
    </row>
    <row r="92" spans="1:9" ht="0.75" customHeight="1" x14ac:dyDescent="0.25">
      <c r="A92" s="14"/>
      <c r="B92" s="46"/>
      <c r="C92" s="11"/>
      <c r="D92" s="46"/>
      <c r="E92" s="11"/>
      <c r="F92" s="46"/>
      <c r="G92" s="11"/>
      <c r="H92" s="46"/>
      <c r="I92" s="11"/>
    </row>
    <row r="93" spans="1:9" ht="15" customHeight="1" x14ac:dyDescent="0.25">
      <c r="A93" s="16" t="s">
        <v>59</v>
      </c>
      <c r="B93" s="15"/>
      <c r="C93" s="10">
        <f>SUM(C90:C91)</f>
        <v>144.913275</v>
      </c>
      <c r="D93" s="15"/>
      <c r="E93" s="10">
        <f>SUM(E90:E91)</f>
        <v>157.23068636363635</v>
      </c>
      <c r="F93" s="15"/>
      <c r="G93" s="10">
        <f>SUM(G90:G91)</f>
        <v>166.33440909090911</v>
      </c>
      <c r="H93" s="15"/>
      <c r="I93" s="10">
        <f>SUM(I90:I91)</f>
        <v>174.65112954545455</v>
      </c>
    </row>
    <row r="94" spans="1:9" s="42" customFormat="1" ht="33" customHeight="1" x14ac:dyDescent="0.25">
      <c r="A94" s="256" t="s">
        <v>58</v>
      </c>
      <c r="B94" s="257"/>
      <c r="C94" s="258"/>
      <c r="D94" s="45"/>
      <c r="E94" s="44"/>
      <c r="F94" s="45"/>
      <c r="G94" s="44"/>
      <c r="H94" s="45"/>
      <c r="I94" s="44"/>
    </row>
    <row r="95" spans="1:9" ht="15" x14ac:dyDescent="0.25">
      <c r="A95" s="41" t="s">
        <v>57</v>
      </c>
      <c r="B95" s="40"/>
      <c r="C95" s="39"/>
      <c r="D95" s="40"/>
      <c r="E95" s="39"/>
      <c r="F95" s="40"/>
      <c r="G95" s="39"/>
      <c r="H95" s="40"/>
      <c r="I95" s="39"/>
    </row>
    <row r="96" spans="1:9" ht="15" x14ac:dyDescent="0.25">
      <c r="A96" s="38" t="s">
        <v>56</v>
      </c>
      <c r="B96" s="34"/>
      <c r="C96" s="32" t="s">
        <v>33</v>
      </c>
      <c r="D96" s="34"/>
      <c r="E96" s="32" t="s">
        <v>33</v>
      </c>
      <c r="F96" s="34"/>
      <c r="G96" s="32" t="s">
        <v>33</v>
      </c>
      <c r="H96" s="34"/>
      <c r="I96" s="32" t="s">
        <v>33</v>
      </c>
    </row>
    <row r="97" spans="1:9" ht="14.25" x14ac:dyDescent="0.25">
      <c r="A97" s="37" t="s">
        <v>55</v>
      </c>
      <c r="B97" s="36">
        <f>B89</f>
        <v>1.0403416666666665E-2</v>
      </c>
      <c r="C97" s="17">
        <v>0</v>
      </c>
      <c r="D97" s="36">
        <f>D89</f>
        <v>9.2999999999999992E-3</v>
      </c>
      <c r="E97" s="17">
        <v>0</v>
      </c>
      <c r="F97" s="36">
        <f>F89</f>
        <v>9.2999999999999992E-3</v>
      </c>
      <c r="G97" s="17">
        <v>0</v>
      </c>
      <c r="H97" s="36">
        <f>H89</f>
        <v>9.2999999999999992E-3</v>
      </c>
      <c r="I97" s="17">
        <v>0</v>
      </c>
    </row>
    <row r="98" spans="1:9" s="33" customFormat="1" ht="14.25" x14ac:dyDescent="0.25">
      <c r="A98" s="37" t="s">
        <v>54</v>
      </c>
      <c r="B98" s="36"/>
      <c r="C98" s="35">
        <f>C93</f>
        <v>144.913275</v>
      </c>
      <c r="D98" s="36"/>
      <c r="E98" s="35">
        <f>E93</f>
        <v>157.23068636363635</v>
      </c>
      <c r="F98" s="36"/>
      <c r="G98" s="35">
        <f>G93</f>
        <v>166.33440909090911</v>
      </c>
      <c r="H98" s="36"/>
      <c r="I98" s="35">
        <f>I93</f>
        <v>174.65112954545455</v>
      </c>
    </row>
    <row r="99" spans="1:9" ht="15" x14ac:dyDescent="0.25">
      <c r="A99" s="21" t="s">
        <v>53</v>
      </c>
      <c r="B99" s="30">
        <f t="shared" ref="B99:G99" si="21">SUM(B97:B98)</f>
        <v>1.0403416666666665E-2</v>
      </c>
      <c r="C99" s="29">
        <f t="shared" si="21"/>
        <v>144.913275</v>
      </c>
      <c r="D99" s="30">
        <f t="shared" si="21"/>
        <v>9.2999999999999992E-3</v>
      </c>
      <c r="E99" s="29">
        <f t="shared" si="21"/>
        <v>157.23068636363635</v>
      </c>
      <c r="F99" s="30">
        <f t="shared" si="21"/>
        <v>9.2999999999999992E-3</v>
      </c>
      <c r="G99" s="29">
        <f t="shared" si="21"/>
        <v>166.33440909090911</v>
      </c>
      <c r="H99" s="30">
        <f t="shared" ref="H99:I99" si="22">SUM(H97:H98)</f>
        <v>9.2999999999999992E-3</v>
      </c>
      <c r="I99" s="29">
        <f t="shared" si="22"/>
        <v>174.65112954545455</v>
      </c>
    </row>
    <row r="100" spans="1:9" s="8" customFormat="1" ht="15" x14ac:dyDescent="0.25">
      <c r="A100" s="34"/>
      <c r="B100" s="30"/>
      <c r="C100" s="29"/>
      <c r="D100" s="30"/>
      <c r="E100" s="29"/>
      <c r="F100" s="30"/>
      <c r="G100" s="29"/>
      <c r="H100" s="30"/>
      <c r="I100" s="29"/>
    </row>
    <row r="101" spans="1:9" s="33" customFormat="1" ht="15" x14ac:dyDescent="0.25">
      <c r="A101" s="26" t="s">
        <v>52</v>
      </c>
      <c r="B101" s="25"/>
      <c r="C101" s="24"/>
      <c r="D101" s="25"/>
      <c r="E101" s="24"/>
      <c r="F101" s="25"/>
      <c r="G101" s="24"/>
      <c r="H101" s="25"/>
      <c r="I101" s="24"/>
    </row>
    <row r="102" spans="1:9" ht="15" x14ac:dyDescent="0.25">
      <c r="A102" s="23" t="s">
        <v>51</v>
      </c>
      <c r="B102" s="22"/>
      <c r="C102" s="32" t="s">
        <v>33</v>
      </c>
      <c r="D102" s="22"/>
      <c r="E102" s="32" t="s">
        <v>33</v>
      </c>
      <c r="F102" s="22"/>
      <c r="G102" s="32" t="s">
        <v>33</v>
      </c>
      <c r="H102" s="22"/>
      <c r="I102" s="32" t="s">
        <v>33</v>
      </c>
    </row>
    <row r="103" spans="1:9" ht="14.25" x14ac:dyDescent="0.25">
      <c r="A103" s="31" t="s">
        <v>50</v>
      </c>
      <c r="B103" s="18"/>
      <c r="C103" s="17">
        <f>[2]Uniforme!G13</f>
        <v>95.242999999999995</v>
      </c>
      <c r="D103" s="18"/>
      <c r="E103" s="17">
        <f>C103</f>
        <v>95.242999999999995</v>
      </c>
      <c r="F103" s="18"/>
      <c r="G103" s="17">
        <f>E103</f>
        <v>95.242999999999995</v>
      </c>
      <c r="H103" s="18"/>
      <c r="I103" s="17">
        <f>G103</f>
        <v>95.242999999999995</v>
      </c>
    </row>
    <row r="104" spans="1:9" ht="14.25" x14ac:dyDescent="0.25">
      <c r="A104" s="31" t="s">
        <v>49</v>
      </c>
      <c r="B104" s="18"/>
      <c r="C104" s="17">
        <f>[2]Materiais!G68</f>
        <v>30.521296296296295</v>
      </c>
      <c r="D104" s="18"/>
      <c r="E104" s="17">
        <f>C104</f>
        <v>30.521296296296295</v>
      </c>
      <c r="F104" s="18"/>
      <c r="G104" s="17">
        <f>E104</f>
        <v>30.521296296296295</v>
      </c>
      <c r="H104" s="18"/>
      <c r="I104" s="17">
        <f>G104</f>
        <v>30.521296296296295</v>
      </c>
    </row>
    <row r="105" spans="1:9" ht="14.25" x14ac:dyDescent="0.25">
      <c r="A105" s="31" t="s">
        <v>48</v>
      </c>
      <c r="B105" s="18"/>
      <c r="C105" s="17">
        <f>[2]Equipamentos!G54</f>
        <v>38.435185185185183</v>
      </c>
      <c r="D105" s="18"/>
      <c r="E105" s="17">
        <f>C105</f>
        <v>38.435185185185183</v>
      </c>
      <c r="F105" s="18"/>
      <c r="G105" s="17">
        <f>E105</f>
        <v>38.435185185185183</v>
      </c>
      <c r="H105" s="18"/>
      <c r="I105" s="17">
        <f>G105</f>
        <v>38.435185185185183</v>
      </c>
    </row>
    <row r="106" spans="1:9" ht="14.25" x14ac:dyDescent="0.25">
      <c r="A106" s="31" t="s">
        <v>47</v>
      </c>
      <c r="B106" s="18"/>
      <c r="C106" s="17"/>
      <c r="D106" s="18"/>
      <c r="E106" s="17"/>
      <c r="F106" s="18"/>
      <c r="G106" s="17"/>
      <c r="H106" s="18"/>
      <c r="I106" s="17"/>
    </row>
    <row r="107" spans="1:9" ht="15" x14ac:dyDescent="0.25">
      <c r="A107" s="16" t="s">
        <v>46</v>
      </c>
      <c r="B107" s="30"/>
      <c r="C107" s="29">
        <f>SUM(C103:C106)</f>
        <v>164.19948148148148</v>
      </c>
      <c r="D107" s="30"/>
      <c r="E107" s="29">
        <f>SUM(E103:E106)</f>
        <v>164.19948148148148</v>
      </c>
      <c r="F107" s="30"/>
      <c r="G107" s="29">
        <f>SUM(G103:G106)</f>
        <v>164.19948148148148</v>
      </c>
      <c r="H107" s="30"/>
      <c r="I107" s="29">
        <f>SUM(I103:I106)</f>
        <v>164.19948148148148</v>
      </c>
    </row>
    <row r="108" spans="1:9" ht="15" x14ac:dyDescent="0.25">
      <c r="A108" s="14"/>
      <c r="B108" s="28"/>
      <c r="C108" s="27"/>
      <c r="D108" s="28"/>
      <c r="E108" s="27"/>
      <c r="F108" s="28"/>
      <c r="G108" s="27"/>
      <c r="H108" s="28"/>
      <c r="I108" s="27"/>
    </row>
    <row r="109" spans="1:9" ht="15" x14ac:dyDescent="0.25">
      <c r="A109" s="26" t="s">
        <v>45</v>
      </c>
      <c r="B109" s="25"/>
      <c r="C109" s="24"/>
      <c r="D109" s="25"/>
      <c r="E109" s="24"/>
      <c r="F109" s="25"/>
      <c r="G109" s="24"/>
      <c r="H109" s="25"/>
      <c r="I109" s="24"/>
    </row>
    <row r="110" spans="1:9" ht="15" x14ac:dyDescent="0.25">
      <c r="A110" s="23" t="s">
        <v>44</v>
      </c>
      <c r="B110" s="22"/>
      <c r="C110" s="21" t="s">
        <v>33</v>
      </c>
      <c r="D110" s="22"/>
      <c r="E110" s="21" t="s">
        <v>33</v>
      </c>
      <c r="F110" s="22"/>
      <c r="G110" s="21" t="s">
        <v>33</v>
      </c>
      <c r="H110" s="22"/>
      <c r="I110" s="21" t="s">
        <v>33</v>
      </c>
    </row>
    <row r="111" spans="1:9" ht="14.25" x14ac:dyDescent="0.25">
      <c r="A111" s="19" t="s">
        <v>43</v>
      </c>
      <c r="B111" s="20">
        <v>0.01</v>
      </c>
      <c r="C111" s="17">
        <f>C127*B111</f>
        <v>76.32498977481481</v>
      </c>
      <c r="D111" s="20">
        <v>0.01</v>
      </c>
      <c r="E111" s="17">
        <v>82.7</v>
      </c>
      <c r="F111" s="20">
        <v>0.01</v>
      </c>
      <c r="G111" s="17">
        <f>F111*G127</f>
        <v>87.378662305723907</v>
      </c>
      <c r="H111" s="20">
        <v>0.01</v>
      </c>
      <c r="I111" s="17">
        <f>H111*I127</f>
        <v>91.615975680269344</v>
      </c>
    </row>
    <row r="112" spans="1:9" ht="14.25" x14ac:dyDescent="0.25">
      <c r="A112" s="19" t="s">
        <v>42</v>
      </c>
      <c r="B112" s="20">
        <v>1.44E-2</v>
      </c>
      <c r="C112" s="17">
        <f>(C127+C111)*B112</f>
        <v>111.00706512849065</v>
      </c>
      <c r="D112" s="20">
        <v>1.44E-2</v>
      </c>
      <c r="E112" s="17">
        <v>120.29</v>
      </c>
      <c r="F112" s="20">
        <v>1.44E-2</v>
      </c>
      <c r="G112" s="17">
        <f>(G127+G111)*B112</f>
        <v>127.08352645744483</v>
      </c>
      <c r="H112" s="20">
        <v>1.44E-2</v>
      </c>
      <c r="I112" s="17">
        <f>(I127+I111)*H112</f>
        <v>133.24627502938375</v>
      </c>
    </row>
    <row r="113" spans="1:9" ht="14.25" x14ac:dyDescent="0.25">
      <c r="A113" s="19" t="s">
        <v>41</v>
      </c>
      <c r="B113" s="20">
        <f>SUM(B114:B116)</f>
        <v>8.6499999999999994E-2</v>
      </c>
      <c r="C113" s="17">
        <f ca="1">SUM(C114:C116)</f>
        <v>740.46566425975277</v>
      </c>
      <c r="D113" s="20">
        <f>SUM(D114:D116)</f>
        <v>8.6499999999999994E-2</v>
      </c>
      <c r="E113" s="17">
        <v>802.36</v>
      </c>
      <c r="F113" s="20">
        <f>SUM(F114:F116)</f>
        <v>8.6499999999999994E-2</v>
      </c>
      <c r="G113" s="17">
        <f>G129*F113</f>
        <v>847.70269104819465</v>
      </c>
      <c r="H113" s="20">
        <f>SUM(H114:H116)</f>
        <v>8.6499999999999994E-2</v>
      </c>
      <c r="I113" s="17">
        <f>I129*H113</f>
        <v>888.81091879662279</v>
      </c>
    </row>
    <row r="114" spans="1:9" ht="14.25" x14ac:dyDescent="0.25">
      <c r="A114" s="19" t="s">
        <v>40</v>
      </c>
      <c r="B114" s="20">
        <v>3.6499999999999998E-2</v>
      </c>
      <c r="C114" s="17">
        <f ca="1">C129*B114</f>
        <v>312.45082942752572</v>
      </c>
      <c r="D114" s="20">
        <v>3.6499999999999998E-2</v>
      </c>
      <c r="E114" s="17">
        <v>338.57</v>
      </c>
      <c r="F114" s="20">
        <v>3.6499999999999998E-2</v>
      </c>
      <c r="G114" s="17">
        <f>B114*$G$129</f>
        <v>357.70113552900699</v>
      </c>
      <c r="H114" s="20">
        <v>3.6499999999999998E-2</v>
      </c>
      <c r="I114" s="17">
        <f>B$114*I$129</f>
        <v>375.04738191996222</v>
      </c>
    </row>
    <row r="115" spans="1:9" ht="14.25" x14ac:dyDescent="0.25">
      <c r="A115" s="19" t="s">
        <v>39</v>
      </c>
      <c r="B115" s="20">
        <v>0</v>
      </c>
      <c r="C115" s="17"/>
      <c r="D115" s="20">
        <v>0</v>
      </c>
      <c r="E115" s="17"/>
      <c r="F115" s="20">
        <v>0</v>
      </c>
      <c r="G115" s="17">
        <f>B115*$G$129</f>
        <v>0</v>
      </c>
      <c r="H115" s="20">
        <v>0</v>
      </c>
      <c r="I115" s="17">
        <f>D115*$G$129</f>
        <v>0</v>
      </c>
    </row>
    <row r="116" spans="1:9" ht="14.25" x14ac:dyDescent="0.25">
      <c r="A116" s="19" t="s">
        <v>38</v>
      </c>
      <c r="B116" s="20">
        <v>0.05</v>
      </c>
      <c r="C116" s="17">
        <f ca="1">C129*B116</f>
        <v>428.01483483222705</v>
      </c>
      <c r="D116" s="20">
        <v>0.05</v>
      </c>
      <c r="E116" s="17">
        <v>463.79</v>
      </c>
      <c r="F116" s="20">
        <v>0.05</v>
      </c>
      <c r="G116" s="17">
        <f>B116*$G$129</f>
        <v>490.00155551918772</v>
      </c>
      <c r="H116" s="20">
        <v>0.05</v>
      </c>
      <c r="I116" s="17">
        <f>B$116*I$129</f>
        <v>513.76353687666062</v>
      </c>
    </row>
    <row r="117" spans="1:9" ht="14.25" x14ac:dyDescent="0.25">
      <c r="A117" s="19" t="s">
        <v>37</v>
      </c>
      <c r="B117" s="18"/>
      <c r="C117" s="17"/>
      <c r="D117" s="18"/>
      <c r="E117" s="17"/>
      <c r="F117" s="18"/>
      <c r="G117" s="17"/>
      <c r="H117" s="18"/>
      <c r="I117" s="17"/>
    </row>
    <row r="118" spans="1:9" x14ac:dyDescent="0.25">
      <c r="A118" s="16" t="s">
        <v>36</v>
      </c>
      <c r="B118" s="15"/>
      <c r="C118" s="10">
        <f ca="1">SUM(C111:C113)</f>
        <v>927.79771916305822</v>
      </c>
      <c r="D118" s="15"/>
      <c r="E118" s="10">
        <f>SUM(E111:E113)-0.01</f>
        <v>1005.34</v>
      </c>
      <c r="F118" s="15"/>
      <c r="G118" s="10">
        <f>G113+G112+G111</f>
        <v>1062.1648798113633</v>
      </c>
      <c r="H118" s="15"/>
      <c r="I118" s="10">
        <f>I113+I112+I111</f>
        <v>1113.6731695062758</v>
      </c>
    </row>
    <row r="119" spans="1:9" x14ac:dyDescent="0.25">
      <c r="A119" s="14"/>
      <c r="B119" s="13"/>
      <c r="C119" s="11"/>
      <c r="D119" s="13"/>
      <c r="E119" s="11"/>
      <c r="F119" s="13"/>
      <c r="G119" s="11"/>
      <c r="H119" s="13"/>
      <c r="I119" s="11"/>
    </row>
    <row r="120" spans="1:9" x14ac:dyDescent="0.25">
      <c r="A120" s="263" t="s">
        <v>35</v>
      </c>
      <c r="B120" s="263"/>
      <c r="C120" s="263"/>
      <c r="D120" s="95"/>
      <c r="E120" s="8"/>
      <c r="F120" s="95"/>
      <c r="G120" s="8"/>
      <c r="H120" s="95"/>
      <c r="I120" s="8"/>
    </row>
    <row r="121" spans="1:9" x14ac:dyDescent="0.25">
      <c r="A121" s="264" t="s">
        <v>34</v>
      </c>
      <c r="B121" s="264"/>
      <c r="C121" s="12" t="s">
        <v>33</v>
      </c>
      <c r="D121" s="95"/>
      <c r="E121" s="12" t="s">
        <v>33</v>
      </c>
      <c r="F121" s="95"/>
      <c r="G121" s="12" t="s">
        <v>33</v>
      </c>
      <c r="H121" s="95"/>
      <c r="I121" s="12" t="s">
        <v>33</v>
      </c>
    </row>
    <row r="122" spans="1:9" x14ac:dyDescent="0.25">
      <c r="A122" s="255" t="s">
        <v>32</v>
      </c>
      <c r="B122" s="255"/>
      <c r="C122" s="11">
        <f>C33</f>
        <v>4904.7569999999996</v>
      </c>
      <c r="D122" s="95"/>
      <c r="E122" s="11">
        <f>E33</f>
        <v>5321.6539999999995</v>
      </c>
      <c r="F122" s="95"/>
      <c r="G122" s="11">
        <f>G33</f>
        <v>5629.7800000000007</v>
      </c>
      <c r="H122" s="95"/>
      <c r="I122" s="11">
        <f>I33</f>
        <v>5911.2690000000002</v>
      </c>
    </row>
    <row r="123" spans="1:9" x14ac:dyDescent="0.25">
      <c r="A123" s="255" t="s">
        <v>31</v>
      </c>
      <c r="B123" s="255"/>
      <c r="C123" s="11">
        <f>C68</f>
        <v>2418.6292210000001</v>
      </c>
      <c r="D123" s="95"/>
      <c r="E123" s="11">
        <f>E68</f>
        <v>2627.3738619999999</v>
      </c>
      <c r="F123" s="95"/>
      <c r="G123" s="11">
        <f>G68</f>
        <v>2777.5523400000002</v>
      </c>
      <c r="H123" s="95"/>
      <c r="I123" s="11">
        <f>I68</f>
        <v>2911.4779570000001</v>
      </c>
    </row>
    <row r="124" spans="1:9" x14ac:dyDescent="0.25">
      <c r="A124" s="255" t="s">
        <v>30</v>
      </c>
      <c r="B124" s="255"/>
      <c r="C124" s="11">
        <v>0</v>
      </c>
      <c r="D124" s="95"/>
      <c r="E124" s="11">
        <v>0</v>
      </c>
      <c r="F124" s="95"/>
      <c r="G124" s="11">
        <v>0</v>
      </c>
      <c r="H124" s="95"/>
      <c r="I124" s="11">
        <v>0</v>
      </c>
    </row>
    <row r="125" spans="1:9" x14ac:dyDescent="0.25">
      <c r="A125" s="255" t="s">
        <v>29</v>
      </c>
      <c r="B125" s="255"/>
      <c r="C125" s="11">
        <f>C99</f>
        <v>144.913275</v>
      </c>
      <c r="D125" s="95"/>
      <c r="E125" s="11">
        <f>E99</f>
        <v>157.23068636363635</v>
      </c>
      <c r="F125" s="95"/>
      <c r="G125" s="11">
        <f>G99</f>
        <v>166.33440909090911</v>
      </c>
      <c r="H125" s="95"/>
      <c r="I125" s="11">
        <f>I99</f>
        <v>174.65112954545455</v>
      </c>
    </row>
    <row r="126" spans="1:9" x14ac:dyDescent="0.25">
      <c r="A126" s="255" t="s">
        <v>28</v>
      </c>
      <c r="B126" s="255"/>
      <c r="C126" s="11">
        <f>C107</f>
        <v>164.19948148148148</v>
      </c>
      <c r="D126" s="95"/>
      <c r="E126" s="11">
        <f>E107</f>
        <v>164.19948148148148</v>
      </c>
      <c r="F126" s="95"/>
      <c r="G126" s="11">
        <f>G107</f>
        <v>164.19948148148148</v>
      </c>
      <c r="H126" s="95"/>
      <c r="I126" s="11">
        <f>I107</f>
        <v>164.19948148148148</v>
      </c>
    </row>
    <row r="127" spans="1:9" x14ac:dyDescent="0.25">
      <c r="A127" s="263" t="s">
        <v>27</v>
      </c>
      <c r="B127" s="263"/>
      <c r="C127" s="11">
        <f>SUM(C122:C126)</f>
        <v>7632.4989774814812</v>
      </c>
      <c r="D127" s="95"/>
      <c r="E127" s="11">
        <f>SUM(E122:E126)</f>
        <v>8270.4580298451165</v>
      </c>
      <c r="F127" s="95"/>
      <c r="G127" s="11">
        <f>SUM(G122:G126)</f>
        <v>8737.8662305723901</v>
      </c>
      <c r="H127" s="95"/>
      <c r="I127" s="11">
        <f>SUM(I122:I126)</f>
        <v>9161.5975680269348</v>
      </c>
    </row>
    <row r="128" spans="1:9" x14ac:dyDescent="0.25">
      <c r="A128" s="255" t="s">
        <v>26</v>
      </c>
      <c r="B128" s="255"/>
      <c r="C128" s="11">
        <f ca="1">C118</f>
        <v>927.79771916305822</v>
      </c>
      <c r="D128" s="95"/>
      <c r="E128" s="11">
        <f>E118</f>
        <v>1005.34</v>
      </c>
      <c r="F128" s="95"/>
      <c r="G128" s="11">
        <f>G118</f>
        <v>1062.1648798113633</v>
      </c>
      <c r="H128" s="95"/>
      <c r="I128" s="11">
        <f>I118</f>
        <v>1113.6731695062758</v>
      </c>
    </row>
    <row r="129" spans="1:9" ht="15.75" customHeight="1" x14ac:dyDescent="0.25">
      <c r="A129" s="265" t="s">
        <v>25</v>
      </c>
      <c r="B129" s="265"/>
      <c r="C129" s="10">
        <f ca="1">SUM(C127:C128)</f>
        <v>8560.2966966445401</v>
      </c>
      <c r="D129" s="96"/>
      <c r="E129" s="10">
        <f>SUM(E127:E128)+0.01</f>
        <v>9275.8080298451168</v>
      </c>
      <c r="F129" s="96"/>
      <c r="G129" s="10">
        <f>(G127+G111+G112)/0.9135</f>
        <v>9800.0311103837539</v>
      </c>
      <c r="H129" s="96"/>
      <c r="I129" s="10">
        <f>(I127+I111+I112)/0.9135</f>
        <v>10275.270737533212</v>
      </c>
    </row>
    <row r="130" spans="1:9" x14ac:dyDescent="0.25">
      <c r="A130" s="266"/>
      <c r="B130" s="267"/>
      <c r="C130" s="268"/>
      <c r="D130" s="95"/>
      <c r="E130" s="8"/>
      <c r="F130" s="95"/>
      <c r="G130" s="8"/>
      <c r="H130" s="95"/>
      <c r="I130" s="8"/>
    </row>
    <row r="131" spans="1:9" ht="15.75" customHeight="1" x14ac:dyDescent="0.25">
      <c r="A131" s="265" t="s">
        <v>24</v>
      </c>
      <c r="B131" s="265"/>
      <c r="C131" s="10">
        <f ca="1">C129*2</f>
        <v>17120.59339328908</v>
      </c>
      <c r="D131" s="95"/>
      <c r="E131" s="10">
        <f>E129*2-0.01</f>
        <v>18551.606059690235</v>
      </c>
      <c r="F131" s="95"/>
      <c r="G131" s="10">
        <f>G129*2</f>
        <v>19600.062220767508</v>
      </c>
      <c r="H131" s="95"/>
      <c r="I131" s="10">
        <f>I129*2</f>
        <v>20550.541475066424</v>
      </c>
    </row>
    <row r="132" spans="1:9" x14ac:dyDescent="0.25"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9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B144" s="8"/>
      <c r="C144" s="8"/>
      <c r="D144" s="8"/>
      <c r="E144" s="8"/>
      <c r="F144" s="8"/>
      <c r="G144" s="8"/>
      <c r="H144" s="8"/>
      <c r="I144" s="8"/>
    </row>
    <row r="145" spans="2:9" x14ac:dyDescent="0.25">
      <c r="B145" s="8"/>
      <c r="C145" s="8"/>
      <c r="D145" s="8"/>
      <c r="E145" s="8"/>
      <c r="F145" s="8"/>
      <c r="G145" s="8"/>
      <c r="H145" s="8"/>
      <c r="I145" s="8"/>
    </row>
    <row r="146" spans="2:9" x14ac:dyDescent="0.25">
      <c r="B146" s="8"/>
      <c r="C146" s="8"/>
      <c r="D146" s="8"/>
      <c r="E146" s="8"/>
      <c r="F146" s="8"/>
      <c r="G146" s="8"/>
      <c r="H146" s="8"/>
      <c r="I146" s="8"/>
    </row>
    <row r="147" spans="2:9" x14ac:dyDescent="0.25">
      <c r="B147" s="8"/>
      <c r="C147" s="8"/>
      <c r="D147" s="8"/>
      <c r="E147" s="8"/>
      <c r="F147" s="8"/>
      <c r="G147" s="8"/>
      <c r="H147" s="8"/>
      <c r="I147" s="8"/>
    </row>
    <row r="148" spans="2:9" x14ac:dyDescent="0.25">
      <c r="B148" s="8"/>
      <c r="C148" s="8"/>
      <c r="D148" s="8"/>
      <c r="E148" s="8"/>
      <c r="F148" s="8"/>
      <c r="G148" s="8"/>
      <c r="H148" s="8"/>
      <c r="I148" s="8"/>
    </row>
    <row r="149" spans="2:9" x14ac:dyDescent="0.25">
      <c r="B149" s="8"/>
      <c r="C149" s="8"/>
      <c r="D149" s="8"/>
      <c r="E149" s="8"/>
      <c r="F149" s="8"/>
      <c r="G149" s="8"/>
      <c r="H149" s="8"/>
      <c r="I149" s="8"/>
    </row>
    <row r="150" spans="2:9" x14ac:dyDescent="0.25">
      <c r="B150" s="8"/>
      <c r="C150" s="8"/>
      <c r="D150" s="8"/>
      <c r="E150" s="8"/>
      <c r="F150" s="8"/>
      <c r="G150" s="8"/>
      <c r="H150" s="8"/>
      <c r="I150" s="8"/>
    </row>
    <row r="151" spans="2:9" x14ac:dyDescent="0.25">
      <c r="B151" s="8"/>
      <c r="C151" s="8"/>
      <c r="D151" s="8"/>
      <c r="E151" s="8"/>
      <c r="F151" s="8"/>
      <c r="G151" s="8"/>
      <c r="H151" s="8"/>
      <c r="I151" s="8"/>
    </row>
    <row r="152" spans="2:9" x14ac:dyDescent="0.25">
      <c r="B152" s="8"/>
      <c r="C152" s="8"/>
      <c r="D152" s="8"/>
      <c r="E152" s="8"/>
      <c r="F152" s="8"/>
      <c r="G152" s="8"/>
      <c r="H152" s="8"/>
      <c r="I152" s="8"/>
    </row>
    <row r="153" spans="2:9" x14ac:dyDescent="0.25">
      <c r="B153" s="8"/>
      <c r="C153" s="8"/>
      <c r="D153" s="8"/>
      <c r="E153" s="8"/>
      <c r="F153" s="8"/>
      <c r="G153" s="8"/>
      <c r="H153" s="8"/>
      <c r="I153" s="8"/>
    </row>
    <row r="154" spans="2:9" x14ac:dyDescent="0.25">
      <c r="B154" s="8"/>
      <c r="C154" s="8"/>
      <c r="D154" s="8"/>
      <c r="E154" s="8"/>
      <c r="F154" s="8"/>
      <c r="G154" s="8"/>
      <c r="H154" s="8"/>
      <c r="I154" s="8"/>
    </row>
    <row r="155" spans="2:9" x14ac:dyDescent="0.25">
      <c r="B155" s="8"/>
      <c r="C155" s="8"/>
      <c r="D155" s="8"/>
      <c r="E155" s="8"/>
      <c r="F155" s="8"/>
      <c r="G155" s="8"/>
      <c r="H155" s="8"/>
      <c r="I155" s="8"/>
    </row>
    <row r="156" spans="2:9" x14ac:dyDescent="0.25">
      <c r="B156" s="8"/>
      <c r="C156" s="8"/>
      <c r="D156" s="8"/>
      <c r="E156" s="8"/>
      <c r="F156" s="8"/>
      <c r="G156" s="8"/>
      <c r="H156" s="8"/>
      <c r="I156" s="8"/>
    </row>
    <row r="157" spans="2:9" x14ac:dyDescent="0.25">
      <c r="B157" s="8"/>
      <c r="C157" s="8"/>
      <c r="D157" s="8"/>
      <c r="E157" s="8"/>
      <c r="F157" s="8"/>
      <c r="G157" s="8"/>
      <c r="H157" s="8"/>
      <c r="I157" s="8"/>
    </row>
    <row r="158" spans="2:9" x14ac:dyDescent="0.25">
      <c r="B158" s="8"/>
      <c r="C158" s="8"/>
      <c r="D158" s="8"/>
      <c r="E158" s="8"/>
      <c r="F158" s="8"/>
      <c r="G158" s="8"/>
      <c r="H158" s="8"/>
      <c r="I158" s="8"/>
    </row>
    <row r="159" spans="2:9" x14ac:dyDescent="0.25">
      <c r="B159" s="8"/>
      <c r="C159" s="8"/>
      <c r="D159" s="8"/>
      <c r="E159" s="8"/>
      <c r="F159" s="8"/>
      <c r="G159" s="8"/>
      <c r="H159" s="8"/>
      <c r="I159" s="8"/>
    </row>
    <row r="160" spans="2:9" x14ac:dyDescent="0.25">
      <c r="B160" s="8"/>
      <c r="C160" s="8"/>
      <c r="D160" s="8"/>
      <c r="E160" s="8"/>
      <c r="F160" s="8"/>
      <c r="G160" s="8"/>
      <c r="H160" s="8"/>
      <c r="I160" s="8"/>
    </row>
    <row r="161" spans="2:9" x14ac:dyDescent="0.25">
      <c r="B161" s="8"/>
      <c r="C161" s="8"/>
      <c r="D161" s="8"/>
      <c r="E161" s="8"/>
      <c r="F161" s="8"/>
      <c r="G161" s="8"/>
      <c r="H161" s="8"/>
      <c r="I161" s="8"/>
    </row>
    <row r="162" spans="2:9" x14ac:dyDescent="0.25">
      <c r="B162" s="8"/>
      <c r="C162" s="8"/>
      <c r="D162" s="8"/>
      <c r="E162" s="8"/>
      <c r="F162" s="8"/>
      <c r="G162" s="8"/>
      <c r="H162" s="8"/>
      <c r="I162" s="8"/>
    </row>
    <row r="163" spans="2:9" x14ac:dyDescent="0.25">
      <c r="B163" s="8"/>
      <c r="C163" s="8"/>
      <c r="D163" s="8"/>
      <c r="E163" s="8"/>
      <c r="F163" s="8"/>
      <c r="G163" s="8"/>
      <c r="H163" s="8"/>
      <c r="I163" s="8"/>
    </row>
    <row r="164" spans="2:9" x14ac:dyDescent="0.25">
      <c r="B164" s="8"/>
      <c r="C164" s="8"/>
      <c r="D164" s="8"/>
      <c r="E164" s="8"/>
      <c r="F164" s="8"/>
      <c r="G164" s="8"/>
      <c r="H164" s="8"/>
      <c r="I164" s="8"/>
    </row>
    <row r="165" spans="2:9" x14ac:dyDescent="0.25">
      <c r="B165" s="8"/>
      <c r="C165" s="8"/>
      <c r="D165" s="8"/>
      <c r="E165" s="8"/>
      <c r="F165" s="8"/>
      <c r="G165" s="8"/>
      <c r="H165" s="8"/>
      <c r="I165" s="8"/>
    </row>
    <row r="166" spans="2:9" x14ac:dyDescent="0.25">
      <c r="B166" s="8"/>
      <c r="C166" s="8"/>
      <c r="D166" s="8"/>
      <c r="E166" s="8"/>
      <c r="F166" s="8"/>
      <c r="G166" s="8"/>
      <c r="H166" s="8"/>
      <c r="I166" s="8"/>
    </row>
    <row r="167" spans="2:9" x14ac:dyDescent="0.25">
      <c r="B167" s="8"/>
      <c r="C167" s="8"/>
      <c r="D167" s="8"/>
      <c r="E167" s="8"/>
      <c r="F167" s="8"/>
      <c r="G167" s="8"/>
      <c r="H167" s="8"/>
      <c r="I167" s="8"/>
    </row>
    <row r="168" spans="2:9" x14ac:dyDescent="0.25">
      <c r="B168" s="8"/>
      <c r="C168" s="8"/>
      <c r="D168" s="8"/>
      <c r="E168" s="8"/>
      <c r="F168" s="8"/>
      <c r="G168" s="8"/>
      <c r="H168" s="8"/>
      <c r="I168" s="8"/>
    </row>
    <row r="169" spans="2:9" x14ac:dyDescent="0.25">
      <c r="B169" s="8"/>
      <c r="C169" s="8"/>
      <c r="D169" s="8"/>
      <c r="E169" s="8"/>
      <c r="F169" s="8"/>
      <c r="G169" s="8"/>
      <c r="H169" s="8"/>
      <c r="I169" s="8"/>
    </row>
    <row r="170" spans="2:9" x14ac:dyDescent="0.25">
      <c r="B170" s="8"/>
      <c r="C170" s="8"/>
      <c r="D170" s="8"/>
      <c r="E170" s="8"/>
      <c r="F170" s="8"/>
      <c r="G170" s="8"/>
      <c r="H170" s="8"/>
      <c r="I170" s="8"/>
    </row>
    <row r="171" spans="2:9" x14ac:dyDescent="0.25">
      <c r="B171" s="8"/>
      <c r="C171" s="8"/>
      <c r="D171" s="8"/>
      <c r="E171" s="8"/>
      <c r="F171" s="8"/>
      <c r="G171" s="8"/>
      <c r="H171" s="8"/>
      <c r="I171" s="8"/>
    </row>
    <row r="172" spans="2:9" x14ac:dyDescent="0.25">
      <c r="B172" s="8"/>
      <c r="C172" s="8"/>
      <c r="D172" s="8"/>
      <c r="E172" s="8"/>
      <c r="F172" s="8"/>
      <c r="G172" s="8"/>
      <c r="H172" s="8"/>
      <c r="I172" s="8"/>
    </row>
    <row r="173" spans="2:9" x14ac:dyDescent="0.25">
      <c r="B173" s="8"/>
      <c r="C173" s="8"/>
      <c r="D173" s="8"/>
      <c r="E173" s="8"/>
      <c r="F173" s="8"/>
      <c r="G173" s="8"/>
      <c r="H173" s="8"/>
      <c r="I173" s="8"/>
    </row>
    <row r="174" spans="2:9" x14ac:dyDescent="0.25">
      <c r="B174" s="8"/>
      <c r="C174" s="8"/>
      <c r="D174" s="8"/>
      <c r="E174" s="8"/>
      <c r="F174" s="8"/>
      <c r="G174" s="8"/>
      <c r="H174" s="8"/>
      <c r="I174" s="8"/>
    </row>
    <row r="175" spans="2:9" x14ac:dyDescent="0.25">
      <c r="B175" s="8"/>
      <c r="C175" s="8"/>
      <c r="D175" s="8"/>
      <c r="E175" s="8"/>
      <c r="F175" s="8"/>
      <c r="G175" s="8"/>
      <c r="H175" s="8"/>
      <c r="I175" s="8"/>
    </row>
    <row r="176" spans="2:9" x14ac:dyDescent="0.25">
      <c r="B176" s="8"/>
      <c r="C176" s="8"/>
      <c r="D176" s="8"/>
      <c r="E176" s="8"/>
      <c r="F176" s="8"/>
      <c r="G176" s="8"/>
      <c r="H176" s="8"/>
      <c r="I176" s="8"/>
    </row>
    <row r="177" spans="2:9" x14ac:dyDescent="0.25">
      <c r="B177" s="8"/>
      <c r="C177" s="8"/>
      <c r="D177" s="8"/>
      <c r="E177" s="8"/>
      <c r="F177" s="8"/>
      <c r="G177" s="8"/>
      <c r="H177" s="8"/>
      <c r="I177" s="8"/>
    </row>
    <row r="178" spans="2:9" x14ac:dyDescent="0.25">
      <c r="B178" s="8"/>
      <c r="C178" s="8"/>
      <c r="D178" s="8"/>
      <c r="E178" s="8"/>
      <c r="F178" s="8"/>
      <c r="G178" s="8"/>
      <c r="H178" s="8"/>
      <c r="I178" s="8"/>
    </row>
    <row r="179" spans="2:9" x14ac:dyDescent="0.25">
      <c r="B179" s="8"/>
      <c r="C179" s="8"/>
      <c r="D179" s="8"/>
      <c r="E179" s="8"/>
      <c r="F179" s="8"/>
      <c r="G179" s="8"/>
      <c r="H179" s="8"/>
      <c r="I179" s="8"/>
    </row>
    <row r="180" spans="2:9" x14ac:dyDescent="0.25">
      <c r="B180" s="8"/>
      <c r="C180" s="8"/>
      <c r="D180" s="8"/>
      <c r="E180" s="8"/>
      <c r="F180" s="8"/>
      <c r="G180" s="8"/>
      <c r="H180" s="8"/>
      <c r="I180" s="8"/>
    </row>
    <row r="181" spans="2:9" x14ac:dyDescent="0.25">
      <c r="B181" s="8"/>
      <c r="C181" s="8"/>
      <c r="D181" s="8"/>
      <c r="E181" s="8"/>
      <c r="F181" s="8"/>
      <c r="G181" s="8"/>
      <c r="H181" s="8"/>
      <c r="I181" s="8"/>
    </row>
    <row r="182" spans="2:9" x14ac:dyDescent="0.25">
      <c r="B182" s="8"/>
      <c r="C182" s="8"/>
      <c r="D182" s="8"/>
      <c r="E182" s="8"/>
      <c r="F182" s="8"/>
      <c r="G182" s="8"/>
      <c r="H182" s="8"/>
      <c r="I182" s="8"/>
    </row>
    <row r="183" spans="2:9" x14ac:dyDescent="0.25">
      <c r="B183" s="8"/>
      <c r="C183" s="8"/>
      <c r="D183" s="8"/>
      <c r="E183" s="8"/>
      <c r="F183" s="8"/>
      <c r="G183" s="8"/>
      <c r="H183" s="8"/>
      <c r="I183" s="8"/>
    </row>
    <row r="184" spans="2:9" x14ac:dyDescent="0.25">
      <c r="B184" s="8"/>
      <c r="C184" s="8"/>
      <c r="D184" s="8"/>
      <c r="E184" s="8"/>
      <c r="F184" s="8"/>
      <c r="G184" s="8"/>
      <c r="H184" s="8"/>
      <c r="I184" s="8"/>
    </row>
    <row r="185" spans="2:9" x14ac:dyDescent="0.25">
      <c r="B185" s="8"/>
      <c r="C185" s="8"/>
      <c r="D185" s="8"/>
      <c r="E185" s="8"/>
      <c r="F185" s="8"/>
      <c r="G185" s="8"/>
      <c r="H185" s="8"/>
      <c r="I185" s="8"/>
    </row>
    <row r="186" spans="2:9" x14ac:dyDescent="0.25">
      <c r="B186" s="8"/>
      <c r="C186" s="8"/>
      <c r="D186" s="8"/>
      <c r="E186" s="8"/>
      <c r="F186" s="8"/>
      <c r="G186" s="8"/>
      <c r="H186" s="8"/>
      <c r="I186" s="8"/>
    </row>
    <row r="187" spans="2:9" x14ac:dyDescent="0.25">
      <c r="B187" s="8"/>
      <c r="C187" s="8"/>
      <c r="D187" s="8"/>
      <c r="E187" s="8"/>
      <c r="F187" s="8"/>
      <c r="G187" s="8"/>
      <c r="H187" s="8"/>
      <c r="I187" s="8"/>
    </row>
    <row r="188" spans="2:9" x14ac:dyDescent="0.25">
      <c r="B188" s="8"/>
      <c r="C188" s="8"/>
      <c r="D188" s="8"/>
      <c r="E188" s="8"/>
      <c r="F188" s="8"/>
      <c r="G188" s="8"/>
      <c r="H188" s="8"/>
      <c r="I188" s="8"/>
    </row>
    <row r="189" spans="2:9" x14ac:dyDescent="0.25">
      <c r="B189" s="8"/>
      <c r="C189" s="8"/>
      <c r="D189" s="8"/>
      <c r="E189" s="8"/>
      <c r="F189" s="8"/>
      <c r="G189" s="8"/>
      <c r="H189" s="8"/>
      <c r="I189" s="8"/>
    </row>
    <row r="190" spans="2:9" x14ac:dyDescent="0.25">
      <c r="B190" s="8"/>
      <c r="C190" s="8"/>
      <c r="D190" s="8"/>
      <c r="E190" s="8"/>
      <c r="F190" s="8"/>
      <c r="G190" s="8"/>
      <c r="H190" s="8"/>
      <c r="I190" s="8"/>
    </row>
    <row r="191" spans="2:9" x14ac:dyDescent="0.25">
      <c r="B191" s="8"/>
      <c r="C191" s="8"/>
      <c r="D191" s="8"/>
      <c r="E191" s="8"/>
      <c r="F191" s="8"/>
      <c r="G191" s="8"/>
      <c r="H191" s="8"/>
      <c r="I191" s="8"/>
    </row>
    <row r="192" spans="2:9" x14ac:dyDescent="0.25">
      <c r="B192" s="8"/>
      <c r="C192" s="8"/>
      <c r="D192" s="8"/>
      <c r="E192" s="8"/>
      <c r="F192" s="8"/>
      <c r="G192" s="8"/>
      <c r="H192" s="8"/>
      <c r="I192" s="8"/>
    </row>
    <row r="193" spans="2:9" x14ac:dyDescent="0.25">
      <c r="B193" s="8"/>
      <c r="C193" s="8"/>
      <c r="D193" s="8"/>
      <c r="E193" s="8"/>
      <c r="F193" s="8"/>
      <c r="G193" s="8"/>
      <c r="H193" s="8"/>
      <c r="I193" s="8"/>
    </row>
    <row r="194" spans="2:9" x14ac:dyDescent="0.25">
      <c r="B194" s="8"/>
      <c r="C194" s="8"/>
      <c r="D194" s="8"/>
      <c r="E194" s="8"/>
      <c r="F194" s="8"/>
      <c r="G194" s="8"/>
      <c r="H194" s="8"/>
      <c r="I194" s="8"/>
    </row>
    <row r="195" spans="2:9" x14ac:dyDescent="0.25">
      <c r="B195" s="8"/>
      <c r="C195" s="8"/>
      <c r="D195" s="8"/>
      <c r="E195" s="8"/>
      <c r="F195" s="8"/>
      <c r="G195" s="8"/>
      <c r="H195" s="8"/>
      <c r="I195" s="8"/>
    </row>
    <row r="196" spans="2:9" x14ac:dyDescent="0.25">
      <c r="B196" s="8"/>
      <c r="C196" s="8"/>
      <c r="D196" s="8"/>
      <c r="E196" s="8"/>
      <c r="F196" s="8"/>
      <c r="G196" s="8"/>
      <c r="H196" s="8"/>
      <c r="I196" s="8"/>
    </row>
    <row r="197" spans="2:9" x14ac:dyDescent="0.25">
      <c r="B197" s="8"/>
      <c r="C197" s="8"/>
      <c r="D197" s="8"/>
      <c r="E197" s="8"/>
      <c r="F197" s="8"/>
      <c r="G197" s="8"/>
      <c r="H197" s="8"/>
      <c r="I197" s="8"/>
    </row>
    <row r="198" spans="2:9" x14ac:dyDescent="0.25">
      <c r="B198" s="8"/>
      <c r="C198" s="8"/>
      <c r="D198" s="8"/>
      <c r="E198" s="8"/>
      <c r="F198" s="8"/>
      <c r="G198" s="8"/>
      <c r="H198" s="8"/>
      <c r="I198" s="8"/>
    </row>
    <row r="199" spans="2:9" x14ac:dyDescent="0.25">
      <c r="B199" s="8"/>
      <c r="C199" s="8"/>
      <c r="D199" s="8"/>
      <c r="E199" s="8"/>
      <c r="F199" s="8"/>
      <c r="G199" s="8"/>
      <c r="H199" s="8"/>
      <c r="I199" s="8"/>
    </row>
    <row r="200" spans="2:9" x14ac:dyDescent="0.25">
      <c r="B200" s="8"/>
      <c r="C200" s="8"/>
      <c r="D200" s="8"/>
      <c r="E200" s="8"/>
      <c r="F200" s="8"/>
      <c r="G200" s="8"/>
      <c r="H200" s="8"/>
      <c r="I200" s="8"/>
    </row>
    <row r="201" spans="2:9" x14ac:dyDescent="0.25">
      <c r="B201" s="8"/>
      <c r="C201" s="8"/>
      <c r="D201" s="8"/>
      <c r="E201" s="8"/>
      <c r="F201" s="8"/>
      <c r="G201" s="8"/>
      <c r="H201" s="8"/>
      <c r="I201" s="8"/>
    </row>
    <row r="202" spans="2:9" x14ac:dyDescent="0.25">
      <c r="B202" s="8"/>
      <c r="C202" s="8"/>
      <c r="D202" s="8"/>
      <c r="E202" s="8"/>
      <c r="F202" s="8"/>
      <c r="G202" s="8"/>
      <c r="H202" s="8"/>
      <c r="I202" s="8"/>
    </row>
    <row r="203" spans="2:9" x14ac:dyDescent="0.25">
      <c r="B203" s="8"/>
      <c r="C203" s="8"/>
      <c r="D203" s="8"/>
      <c r="E203" s="8"/>
      <c r="F203" s="8"/>
      <c r="G203" s="8"/>
      <c r="H203" s="8"/>
      <c r="I203" s="8"/>
    </row>
    <row r="204" spans="2:9" x14ac:dyDescent="0.25">
      <c r="B204" s="8"/>
      <c r="C204" s="8"/>
      <c r="D204" s="8"/>
      <c r="E204" s="8"/>
      <c r="F204" s="8"/>
      <c r="G204" s="8"/>
      <c r="H204" s="8"/>
      <c r="I204" s="8"/>
    </row>
    <row r="205" spans="2:9" x14ac:dyDescent="0.25">
      <c r="B205" s="8"/>
      <c r="C205" s="8"/>
      <c r="D205" s="8"/>
      <c r="E205" s="8"/>
      <c r="F205" s="8"/>
      <c r="G205" s="8"/>
      <c r="H205" s="8"/>
      <c r="I205" s="8"/>
    </row>
    <row r="206" spans="2:9" x14ac:dyDescent="0.25">
      <c r="B206" s="8"/>
      <c r="C206" s="8"/>
      <c r="D206" s="8"/>
      <c r="E206" s="8"/>
      <c r="F206" s="8"/>
      <c r="G206" s="8"/>
      <c r="H206" s="8"/>
      <c r="I206" s="8"/>
    </row>
    <row r="207" spans="2:9" x14ac:dyDescent="0.25">
      <c r="B207" s="8"/>
      <c r="C207" s="8"/>
      <c r="D207" s="8"/>
      <c r="E207" s="8"/>
      <c r="F207" s="8"/>
      <c r="G207" s="8"/>
      <c r="H207" s="8"/>
      <c r="I207" s="8"/>
    </row>
    <row r="208" spans="2:9" x14ac:dyDescent="0.25">
      <c r="B208" s="8"/>
      <c r="C208" s="8"/>
      <c r="D208" s="8"/>
      <c r="E208" s="8"/>
      <c r="F208" s="8"/>
      <c r="G208" s="8"/>
      <c r="H208" s="8"/>
      <c r="I208" s="8"/>
    </row>
    <row r="209" spans="2:9" x14ac:dyDescent="0.25">
      <c r="B209" s="8"/>
      <c r="C209" s="8"/>
      <c r="D209" s="8"/>
      <c r="E209" s="8"/>
      <c r="F209" s="8"/>
      <c r="G209" s="8"/>
      <c r="H209" s="8"/>
      <c r="I209" s="8"/>
    </row>
    <row r="210" spans="2:9" x14ac:dyDescent="0.25">
      <c r="B210" s="8"/>
      <c r="C210" s="8"/>
      <c r="D210" s="8"/>
      <c r="E210" s="8"/>
      <c r="F210" s="8"/>
      <c r="G210" s="8"/>
      <c r="H210" s="8"/>
      <c r="I210" s="8"/>
    </row>
    <row r="211" spans="2:9" x14ac:dyDescent="0.25">
      <c r="B211" s="8"/>
      <c r="C211" s="8"/>
      <c r="D211" s="8"/>
      <c r="E211" s="8"/>
      <c r="F211" s="8"/>
      <c r="G211" s="8"/>
      <c r="H211" s="8"/>
      <c r="I211" s="8"/>
    </row>
    <row r="212" spans="2:9" x14ac:dyDescent="0.25">
      <c r="B212" s="8"/>
      <c r="C212" s="8"/>
      <c r="D212" s="8"/>
      <c r="E212" s="8"/>
      <c r="F212" s="8"/>
      <c r="G212" s="8"/>
      <c r="H212" s="8"/>
      <c r="I212" s="8"/>
    </row>
    <row r="213" spans="2:9" x14ac:dyDescent="0.25">
      <c r="B213" s="8"/>
      <c r="C213" s="8"/>
      <c r="D213" s="8"/>
      <c r="E213" s="8"/>
      <c r="F213" s="8"/>
      <c r="G213" s="8"/>
      <c r="H213" s="8"/>
      <c r="I213" s="8"/>
    </row>
    <row r="214" spans="2:9" x14ac:dyDescent="0.25">
      <c r="B214" s="8"/>
      <c r="C214" s="8"/>
      <c r="D214" s="8"/>
      <c r="E214" s="8"/>
      <c r="F214" s="8"/>
      <c r="G214" s="8"/>
      <c r="H214" s="8"/>
      <c r="I214" s="8"/>
    </row>
    <row r="215" spans="2:9" x14ac:dyDescent="0.25">
      <c r="B215" s="8"/>
      <c r="C215" s="8"/>
      <c r="D215" s="8"/>
      <c r="E215" s="8"/>
      <c r="F215" s="8"/>
      <c r="G215" s="8"/>
      <c r="H215" s="8"/>
      <c r="I215" s="8"/>
    </row>
    <row r="216" spans="2:9" x14ac:dyDescent="0.25">
      <c r="B216" s="8"/>
      <c r="C216" s="8"/>
      <c r="D216" s="8"/>
      <c r="E216" s="8"/>
      <c r="F216" s="8"/>
      <c r="G216" s="8"/>
      <c r="H216" s="8"/>
      <c r="I216" s="8"/>
    </row>
    <row r="217" spans="2:9" x14ac:dyDescent="0.25">
      <c r="B217" s="8"/>
      <c r="C217" s="8"/>
      <c r="D217" s="8"/>
      <c r="E217" s="8"/>
      <c r="F217" s="8"/>
      <c r="G217" s="8"/>
      <c r="H217" s="8"/>
      <c r="I217" s="8"/>
    </row>
    <row r="218" spans="2:9" x14ac:dyDescent="0.25">
      <c r="B218" s="8"/>
      <c r="C218" s="8"/>
      <c r="D218" s="8"/>
      <c r="E218" s="8"/>
      <c r="F218" s="8"/>
      <c r="G218" s="8"/>
      <c r="H218" s="8"/>
      <c r="I218" s="8"/>
    </row>
    <row r="219" spans="2:9" x14ac:dyDescent="0.25">
      <c r="B219" s="8"/>
      <c r="C219" s="8"/>
      <c r="D219" s="8"/>
      <c r="E219" s="8"/>
      <c r="F219" s="8"/>
      <c r="G219" s="8"/>
      <c r="H219" s="8"/>
      <c r="I219" s="8"/>
    </row>
    <row r="220" spans="2:9" x14ac:dyDescent="0.25">
      <c r="B220" s="8"/>
      <c r="C220" s="8"/>
      <c r="D220" s="8"/>
      <c r="E220" s="8"/>
      <c r="F220" s="8"/>
      <c r="G220" s="8"/>
      <c r="H220" s="8"/>
      <c r="I220" s="8"/>
    </row>
    <row r="221" spans="2:9" x14ac:dyDescent="0.25">
      <c r="B221" s="8"/>
      <c r="C221" s="8"/>
      <c r="D221" s="8"/>
      <c r="E221" s="8"/>
      <c r="F221" s="8"/>
      <c r="G221" s="8"/>
      <c r="H221" s="8"/>
      <c r="I221" s="8"/>
    </row>
    <row r="222" spans="2:9" x14ac:dyDescent="0.25">
      <c r="B222" s="8"/>
      <c r="C222" s="8"/>
      <c r="D222" s="8"/>
      <c r="E222" s="8"/>
      <c r="F222" s="8"/>
      <c r="G222" s="8"/>
      <c r="H222" s="8"/>
      <c r="I222" s="8"/>
    </row>
    <row r="223" spans="2:9" x14ac:dyDescent="0.25">
      <c r="B223" s="8"/>
      <c r="C223" s="8"/>
      <c r="D223" s="8"/>
      <c r="E223" s="8"/>
      <c r="F223" s="8"/>
      <c r="G223" s="8"/>
      <c r="H223" s="8"/>
      <c r="I223" s="8"/>
    </row>
  </sheetData>
  <mergeCells count="68">
    <mergeCell ref="H18:I18"/>
    <mergeCell ref="H19:I19"/>
    <mergeCell ref="H20:I20"/>
    <mergeCell ref="H21:I21"/>
    <mergeCell ref="H22:I22"/>
    <mergeCell ref="H5:I5"/>
    <mergeCell ref="H7:I7"/>
    <mergeCell ref="H8:I8"/>
    <mergeCell ref="H9:I9"/>
    <mergeCell ref="H10:I10"/>
    <mergeCell ref="A131:B131"/>
    <mergeCell ref="A125:B125"/>
    <mergeCell ref="A126:B126"/>
    <mergeCell ref="A127:B127"/>
    <mergeCell ref="A128:B128"/>
    <mergeCell ref="A129:B129"/>
    <mergeCell ref="A130:C130"/>
    <mergeCell ref="A124:B124"/>
    <mergeCell ref="A23:C23"/>
    <mergeCell ref="A34:C34"/>
    <mergeCell ref="A42:C42"/>
    <mergeCell ref="A43:C43"/>
    <mergeCell ref="A53:C53"/>
    <mergeCell ref="A62:C62"/>
    <mergeCell ref="A94:C94"/>
    <mergeCell ref="A120:C120"/>
    <mergeCell ref="A121:B121"/>
    <mergeCell ref="A122:B122"/>
    <mergeCell ref="A123:B123"/>
    <mergeCell ref="B21:C21"/>
    <mergeCell ref="D21:E21"/>
    <mergeCell ref="F21:G21"/>
    <mergeCell ref="B22:C22"/>
    <mergeCell ref="D22:E22"/>
    <mergeCell ref="F22:G22"/>
    <mergeCell ref="F18:G18"/>
    <mergeCell ref="B19:C19"/>
    <mergeCell ref="D19:E19"/>
    <mergeCell ref="F19:G19"/>
    <mergeCell ref="B20:C20"/>
    <mergeCell ref="D20:E20"/>
    <mergeCell ref="F20:G20"/>
    <mergeCell ref="D18:E18"/>
    <mergeCell ref="A14:B14"/>
    <mergeCell ref="A15:C15"/>
    <mergeCell ref="A16:C16"/>
    <mergeCell ref="A17:C17"/>
    <mergeCell ref="B18:C18"/>
    <mergeCell ref="B9:C9"/>
    <mergeCell ref="D9:E9"/>
    <mergeCell ref="F9:G9"/>
    <mergeCell ref="B10:C10"/>
    <mergeCell ref="D10:E10"/>
    <mergeCell ref="F10:G10"/>
    <mergeCell ref="B8:C8"/>
    <mergeCell ref="D8:E8"/>
    <mergeCell ref="F8:G8"/>
    <mergeCell ref="A1:C1"/>
    <mergeCell ref="A2:C2"/>
    <mergeCell ref="A3:C3"/>
    <mergeCell ref="A4:C4"/>
    <mergeCell ref="B5:C5"/>
    <mergeCell ref="D5:E5"/>
    <mergeCell ref="F5:G5"/>
    <mergeCell ref="A6:C6"/>
    <mergeCell ref="B7:C7"/>
    <mergeCell ref="D7:E7"/>
    <mergeCell ref="F7:G7"/>
  </mergeCells>
  <pageMargins left="0.511811024" right="0.511811024" top="0.78740157499999996" bottom="0.78740157499999996" header="0.31496062000000002" footer="0.31496062000000002"/>
  <pageSetup paperSize="9" scale="55" orientation="portrait" r:id="rId1"/>
  <rowBreaks count="1" manualBreakCount="1">
    <brk id="6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I223"/>
  <sheetViews>
    <sheetView showGridLines="0" topLeftCell="C119" zoomScaleNormal="100" zoomScaleSheetLayoutView="106" workbookViewId="0">
      <selection activeCell="I119" sqref="I119"/>
    </sheetView>
  </sheetViews>
  <sheetFormatPr defaultRowHeight="12.75" x14ac:dyDescent="0.25"/>
  <cols>
    <col min="1" max="1" width="77.42578125" style="6" customWidth="1"/>
    <col min="2" max="2" width="10.5703125" style="7" bestFit="1" customWidth="1"/>
    <col min="3" max="3" width="17.7109375" style="7" bestFit="1" customWidth="1"/>
    <col min="4" max="4" width="10.5703125" style="7" bestFit="1" customWidth="1"/>
    <col min="5" max="5" width="18.85546875" style="7" customWidth="1"/>
    <col min="6" max="6" width="10.5703125" style="7" bestFit="1" customWidth="1"/>
    <col min="7" max="7" width="18.85546875" style="7" customWidth="1"/>
    <col min="8" max="8" width="10.5703125" style="7" bestFit="1" customWidth="1"/>
    <col min="9" max="9" width="18.85546875" style="7" customWidth="1"/>
    <col min="10" max="16384" width="9.140625" style="6"/>
  </cols>
  <sheetData>
    <row r="1" spans="1:9" s="81" customFormat="1" x14ac:dyDescent="0.25">
      <c r="A1" s="232" t="str">
        <f>[1]Diurno!$A$1:$C$1</f>
        <v>Posto de Bombeiro Civil Diurno</v>
      </c>
      <c r="B1" s="232"/>
      <c r="C1" s="232"/>
      <c r="D1" s="94"/>
      <c r="E1" s="93"/>
      <c r="F1" s="94"/>
      <c r="G1" s="93"/>
      <c r="H1" s="94"/>
      <c r="I1" s="93"/>
    </row>
    <row r="2" spans="1:9" s="81" customFormat="1" x14ac:dyDescent="0.25">
      <c r="A2" s="232"/>
      <c r="B2" s="232"/>
      <c r="C2" s="232"/>
      <c r="D2" s="92"/>
      <c r="E2" s="82"/>
      <c r="F2" s="92"/>
      <c r="G2" s="82"/>
      <c r="H2" s="92"/>
      <c r="I2" s="82"/>
    </row>
    <row r="3" spans="1:9" s="81" customFormat="1" ht="15.75" customHeight="1" x14ac:dyDescent="0.25">
      <c r="A3" s="233" t="s">
        <v>148</v>
      </c>
      <c r="B3" s="234"/>
      <c r="C3" s="235"/>
      <c r="D3" s="92"/>
      <c r="E3" s="82"/>
      <c r="F3" s="92"/>
      <c r="G3" s="82"/>
      <c r="H3" s="92"/>
      <c r="I3" s="82"/>
    </row>
    <row r="4" spans="1:9" s="81" customFormat="1" ht="15.75" customHeight="1" x14ac:dyDescent="0.25">
      <c r="A4" s="233" t="s">
        <v>147</v>
      </c>
      <c r="B4" s="234"/>
      <c r="C4" s="235"/>
      <c r="D4" s="92"/>
      <c r="E4" s="82"/>
      <c r="F4" s="92"/>
      <c r="G4" s="82"/>
      <c r="H4" s="92"/>
      <c r="I4" s="82"/>
    </row>
    <row r="5" spans="1:9" s="81" customFormat="1" ht="30.75" customHeight="1" x14ac:dyDescent="0.25">
      <c r="A5" s="91"/>
      <c r="B5" s="236" t="s">
        <v>146</v>
      </c>
      <c r="C5" s="237"/>
      <c r="D5" s="236" t="s">
        <v>145</v>
      </c>
      <c r="E5" s="237"/>
      <c r="F5" s="236" t="s">
        <v>282</v>
      </c>
      <c r="G5" s="237"/>
      <c r="H5" s="238" t="s">
        <v>309</v>
      </c>
      <c r="I5" s="239"/>
    </row>
    <row r="6" spans="1:9" s="81" customFormat="1" ht="20.25" customHeight="1" x14ac:dyDescent="0.25">
      <c r="A6" s="240" t="s">
        <v>144</v>
      </c>
      <c r="B6" s="240"/>
      <c r="C6" s="240"/>
      <c r="D6" s="92"/>
      <c r="E6" s="82"/>
      <c r="F6" s="92"/>
      <c r="G6" s="82"/>
      <c r="H6" s="92"/>
      <c r="I6" s="82"/>
    </row>
    <row r="7" spans="1:9" s="81" customFormat="1" ht="15.75" customHeight="1" x14ac:dyDescent="0.25">
      <c r="A7" s="91" t="s">
        <v>143</v>
      </c>
      <c r="B7" s="241"/>
      <c r="C7" s="241"/>
      <c r="D7" s="241"/>
      <c r="E7" s="241"/>
      <c r="F7" s="241"/>
      <c r="G7" s="241"/>
      <c r="H7" s="241"/>
      <c r="I7" s="241"/>
    </row>
    <row r="8" spans="1:9" s="81" customFormat="1" ht="15.75" customHeight="1" x14ac:dyDescent="0.25">
      <c r="A8" s="91" t="s">
        <v>142</v>
      </c>
      <c r="B8" s="231" t="s">
        <v>141</v>
      </c>
      <c r="C8" s="231"/>
      <c r="D8" s="231" t="s">
        <v>141</v>
      </c>
      <c r="E8" s="231"/>
      <c r="F8" s="231" t="s">
        <v>141</v>
      </c>
      <c r="G8" s="231"/>
      <c r="H8" s="231" t="s">
        <v>141</v>
      </c>
      <c r="I8" s="231"/>
    </row>
    <row r="9" spans="1:9" s="81" customFormat="1" ht="20.100000000000001" customHeight="1" x14ac:dyDescent="0.25">
      <c r="A9" s="91" t="s">
        <v>140</v>
      </c>
      <c r="B9" s="242" t="s">
        <v>139</v>
      </c>
      <c r="C9" s="242"/>
      <c r="D9" s="242" t="s">
        <v>312</v>
      </c>
      <c r="E9" s="242"/>
      <c r="F9" s="242" t="s">
        <v>311</v>
      </c>
      <c r="G9" s="242"/>
      <c r="H9" s="242" t="s">
        <v>310</v>
      </c>
      <c r="I9" s="242"/>
    </row>
    <row r="10" spans="1:9" s="81" customFormat="1" ht="15.75" customHeight="1" x14ac:dyDescent="0.25">
      <c r="A10" s="91" t="s">
        <v>138</v>
      </c>
      <c r="B10" s="242" t="s">
        <v>137</v>
      </c>
      <c r="C10" s="242"/>
      <c r="D10" s="242" t="s">
        <v>137</v>
      </c>
      <c r="E10" s="242"/>
      <c r="F10" s="242" t="s">
        <v>137</v>
      </c>
      <c r="G10" s="242"/>
      <c r="H10" s="242" t="s">
        <v>137</v>
      </c>
      <c r="I10" s="242"/>
    </row>
    <row r="11" spans="1:9" s="81" customFormat="1" ht="21.2" customHeight="1" x14ac:dyDescent="0.25">
      <c r="A11" s="91" t="s">
        <v>136</v>
      </c>
      <c r="B11" s="91"/>
      <c r="C11" s="91"/>
      <c r="D11" s="91"/>
      <c r="E11" s="91"/>
      <c r="F11" s="91"/>
      <c r="G11" s="91"/>
      <c r="H11" s="91"/>
      <c r="I11" s="91"/>
    </row>
    <row r="12" spans="1:9" s="81" customFormat="1" ht="63.75" x14ac:dyDescent="0.25">
      <c r="A12" s="90" t="s">
        <v>135</v>
      </c>
      <c r="B12" s="90" t="s">
        <v>134</v>
      </c>
      <c r="C12" s="90" t="s">
        <v>133</v>
      </c>
      <c r="D12" s="90" t="s">
        <v>134</v>
      </c>
      <c r="E12" s="90" t="s">
        <v>133</v>
      </c>
      <c r="F12" s="90" t="s">
        <v>134</v>
      </c>
      <c r="G12" s="90" t="s">
        <v>133</v>
      </c>
      <c r="H12" s="90" t="s">
        <v>134</v>
      </c>
      <c r="I12" s="90" t="s">
        <v>133</v>
      </c>
    </row>
    <row r="13" spans="1:9" s="81" customFormat="1" x14ac:dyDescent="0.25">
      <c r="A13" s="88" t="str">
        <f>A1</f>
        <v>Posto de Bombeiro Civil Diurno</v>
      </c>
      <c r="B13" s="90" t="s">
        <v>132</v>
      </c>
      <c r="C13" s="86">
        <f>[1]Diurno!$C$13</f>
        <v>1</v>
      </c>
      <c r="D13" s="90" t="s">
        <v>132</v>
      </c>
      <c r="E13" s="86">
        <f>[1]Diurno!$C$13</f>
        <v>1</v>
      </c>
      <c r="F13" s="90" t="s">
        <v>132</v>
      </c>
      <c r="G13" s="86">
        <f>[1]Diurno!$C$13</f>
        <v>1</v>
      </c>
      <c r="H13" s="90" t="s">
        <v>132</v>
      </c>
      <c r="I13" s="86">
        <f>[1]Diurno!$C$13</f>
        <v>1</v>
      </c>
    </row>
    <row r="14" spans="1:9" s="81" customFormat="1" x14ac:dyDescent="0.25">
      <c r="A14" s="240" t="s">
        <v>131</v>
      </c>
      <c r="B14" s="240"/>
      <c r="C14" s="86">
        <f>SUM(C13)</f>
        <v>1</v>
      </c>
      <c r="D14" s="99"/>
      <c r="E14" s="86">
        <f>SUM(E13)</f>
        <v>1</v>
      </c>
      <c r="F14" s="99"/>
      <c r="G14" s="86">
        <f>SUM(G13)</f>
        <v>1</v>
      </c>
      <c r="H14" s="99"/>
      <c r="I14" s="86">
        <f>SUM(I13)</f>
        <v>1</v>
      </c>
    </row>
    <row r="15" spans="1:9" s="81" customFormat="1" x14ac:dyDescent="0.25">
      <c r="A15" s="243"/>
      <c r="B15" s="244"/>
      <c r="C15" s="245"/>
      <c r="D15" s="92"/>
      <c r="E15" s="82"/>
      <c r="F15" s="92"/>
      <c r="G15" s="82"/>
      <c r="H15" s="92"/>
      <c r="I15" s="82"/>
    </row>
    <row r="16" spans="1:9" x14ac:dyDescent="0.25">
      <c r="A16" s="246" t="s">
        <v>130</v>
      </c>
      <c r="B16" s="246"/>
      <c r="C16" s="246"/>
      <c r="D16" s="95"/>
      <c r="E16" s="8"/>
      <c r="F16" s="95"/>
      <c r="G16" s="8"/>
      <c r="H16" s="95"/>
      <c r="I16" s="8"/>
    </row>
    <row r="17" spans="1:9" x14ac:dyDescent="0.25">
      <c r="A17" s="247" t="s">
        <v>129</v>
      </c>
      <c r="B17" s="247"/>
      <c r="C17" s="247"/>
      <c r="D17" s="95"/>
      <c r="E17" s="8"/>
      <c r="F17" s="95"/>
      <c r="G17" s="8"/>
      <c r="H17" s="95"/>
      <c r="I17" s="8"/>
    </row>
    <row r="18" spans="1:9" s="8" customFormat="1" x14ac:dyDescent="0.2">
      <c r="A18" s="100" t="s">
        <v>128</v>
      </c>
      <c r="B18" s="269" t="s">
        <v>127</v>
      </c>
      <c r="C18" s="269"/>
      <c r="D18" s="269" t="s">
        <v>127</v>
      </c>
      <c r="E18" s="269"/>
      <c r="F18" s="269" t="s">
        <v>127</v>
      </c>
      <c r="G18" s="269"/>
      <c r="H18" s="269" t="s">
        <v>127</v>
      </c>
      <c r="I18" s="269"/>
    </row>
    <row r="19" spans="1:9" s="8" customFormat="1" x14ac:dyDescent="0.2">
      <c r="A19" s="100" t="s">
        <v>126</v>
      </c>
      <c r="B19" s="270" t="s">
        <v>125</v>
      </c>
      <c r="C19" s="270"/>
      <c r="D19" s="270" t="s">
        <v>125</v>
      </c>
      <c r="E19" s="270"/>
      <c r="F19" s="270" t="s">
        <v>125</v>
      </c>
      <c r="G19" s="270"/>
      <c r="H19" s="270" t="s">
        <v>125</v>
      </c>
      <c r="I19" s="270"/>
    </row>
    <row r="20" spans="1:9" s="8" customFormat="1" ht="14.25" x14ac:dyDescent="0.2">
      <c r="A20" s="100" t="s">
        <v>124</v>
      </c>
      <c r="B20" s="271">
        <v>3772.89</v>
      </c>
      <c r="C20" s="271"/>
      <c r="D20" s="271">
        <v>4093.58</v>
      </c>
      <c r="E20" s="271"/>
      <c r="F20" s="251">
        <v>4330.6000000000004</v>
      </c>
      <c r="G20" s="251"/>
      <c r="H20" s="251">
        <f>Chefe!H20</f>
        <v>4547.13</v>
      </c>
      <c r="I20" s="251"/>
    </row>
    <row r="21" spans="1:9" s="8" customFormat="1" x14ac:dyDescent="0.2">
      <c r="A21" s="100" t="s">
        <v>123</v>
      </c>
      <c r="B21" s="272" t="s">
        <v>122</v>
      </c>
      <c r="C21" s="272"/>
      <c r="D21" s="272" t="s">
        <v>122</v>
      </c>
      <c r="E21" s="272"/>
      <c r="F21" s="272" t="s">
        <v>122</v>
      </c>
      <c r="G21" s="272"/>
      <c r="H21" s="272" t="s">
        <v>122</v>
      </c>
      <c r="I21" s="272"/>
    </row>
    <row r="22" spans="1:9" s="8" customFormat="1" ht="14.25" x14ac:dyDescent="0.2">
      <c r="A22" s="100" t="s">
        <v>121</v>
      </c>
      <c r="B22" s="273">
        <v>44197</v>
      </c>
      <c r="C22" s="273"/>
      <c r="D22" s="273">
        <v>44197</v>
      </c>
      <c r="E22" s="273"/>
      <c r="F22" s="254">
        <v>44927</v>
      </c>
      <c r="G22" s="254"/>
      <c r="H22" s="254">
        <v>44927</v>
      </c>
      <c r="I22" s="254"/>
    </row>
    <row r="23" spans="1:9" s="42" customFormat="1" ht="21" customHeight="1" x14ac:dyDescent="0.25">
      <c r="A23" s="243" t="s">
        <v>120</v>
      </c>
      <c r="B23" s="244"/>
      <c r="C23" s="274"/>
      <c r="D23" s="101"/>
      <c r="E23" s="76"/>
      <c r="F23" s="101"/>
      <c r="G23" s="76"/>
      <c r="H23" s="101"/>
      <c r="I23" s="76"/>
    </row>
    <row r="24" spans="1:9" x14ac:dyDescent="0.25">
      <c r="A24" s="26" t="s">
        <v>119</v>
      </c>
      <c r="B24" s="102"/>
      <c r="C24" s="103"/>
      <c r="D24" s="102"/>
      <c r="E24" s="103"/>
      <c r="F24" s="102"/>
      <c r="G24" s="103"/>
      <c r="H24" s="102"/>
      <c r="I24" s="103"/>
    </row>
    <row r="25" spans="1:9" x14ac:dyDescent="0.25">
      <c r="A25" s="23" t="s">
        <v>118</v>
      </c>
      <c r="B25" s="104"/>
      <c r="C25" s="12" t="s">
        <v>33</v>
      </c>
      <c r="D25" s="104"/>
      <c r="E25" s="12" t="s">
        <v>33</v>
      </c>
      <c r="F25" s="104"/>
      <c r="G25" s="12" t="s">
        <v>33</v>
      </c>
      <c r="H25" s="104"/>
      <c r="I25" s="12" t="s">
        <v>33</v>
      </c>
    </row>
    <row r="26" spans="1:9" x14ac:dyDescent="0.25">
      <c r="A26" s="31" t="s">
        <v>117</v>
      </c>
      <c r="B26" s="48">
        <v>1</v>
      </c>
      <c r="C26" s="105">
        <f>B20</f>
        <v>3772.89</v>
      </c>
      <c r="D26" s="48">
        <v>1</v>
      </c>
      <c r="E26" s="105">
        <f>D20</f>
        <v>4093.58</v>
      </c>
      <c r="F26" s="48">
        <v>1</v>
      </c>
      <c r="G26" s="105">
        <f>F20</f>
        <v>4330.6000000000004</v>
      </c>
      <c r="H26" s="48">
        <v>1</v>
      </c>
      <c r="I26" s="105">
        <f>H20</f>
        <v>4547.13</v>
      </c>
    </row>
    <row r="27" spans="1:9" x14ac:dyDescent="0.25">
      <c r="A27" s="31" t="s">
        <v>116</v>
      </c>
      <c r="B27" s="48">
        <v>0.3</v>
      </c>
      <c r="C27" s="105">
        <f>(C26*30%)</f>
        <v>1131.867</v>
      </c>
      <c r="D27" s="48">
        <v>0.3</v>
      </c>
      <c r="E27" s="105">
        <f>(E26*30%)</f>
        <v>1228.0739999999998</v>
      </c>
      <c r="F27" s="48">
        <v>0.3</v>
      </c>
      <c r="G27" s="105">
        <f>(G26*30%)</f>
        <v>1299.18</v>
      </c>
      <c r="H27" s="48">
        <v>0.3</v>
      </c>
      <c r="I27" s="105">
        <f>(I26*30%)</f>
        <v>1364.1389999999999</v>
      </c>
    </row>
    <row r="28" spans="1:9" x14ac:dyDescent="0.25">
      <c r="A28" s="31" t="s">
        <v>115</v>
      </c>
      <c r="B28" s="48"/>
      <c r="C28" s="105"/>
      <c r="D28" s="48"/>
      <c r="E28" s="105"/>
      <c r="F28" s="48"/>
      <c r="G28" s="105"/>
      <c r="H28" s="48"/>
      <c r="I28" s="105"/>
    </row>
    <row r="29" spans="1:9" x14ac:dyDescent="0.25">
      <c r="A29" s="31" t="s">
        <v>114</v>
      </c>
      <c r="B29" s="48"/>
      <c r="C29" s="105"/>
      <c r="D29" s="48"/>
      <c r="E29" s="105"/>
      <c r="F29" s="48"/>
      <c r="G29" s="105"/>
      <c r="H29" s="48"/>
      <c r="I29" s="105"/>
    </row>
    <row r="30" spans="1:9" x14ac:dyDescent="0.25">
      <c r="A30" s="31" t="s">
        <v>113</v>
      </c>
      <c r="B30" s="48"/>
      <c r="C30" s="105"/>
      <c r="D30" s="48"/>
      <c r="E30" s="105"/>
      <c r="F30" s="48"/>
      <c r="G30" s="105"/>
      <c r="H30" s="48"/>
      <c r="I30" s="105"/>
    </row>
    <row r="31" spans="1:9" x14ac:dyDescent="0.25">
      <c r="A31" s="31" t="s">
        <v>112</v>
      </c>
      <c r="B31" s="48"/>
      <c r="C31" s="105">
        <v>0</v>
      </c>
      <c r="D31" s="48"/>
      <c r="E31" s="105">
        <v>0</v>
      </c>
      <c r="F31" s="48"/>
      <c r="G31" s="105">
        <v>0</v>
      </c>
      <c r="H31" s="48"/>
      <c r="I31" s="105">
        <v>0</v>
      </c>
    </row>
    <row r="32" spans="1:9" s="8" customFormat="1" x14ac:dyDescent="0.25">
      <c r="A32" s="31" t="s">
        <v>111</v>
      </c>
      <c r="B32" s="48"/>
      <c r="C32" s="105"/>
      <c r="D32" s="48"/>
      <c r="E32" s="105"/>
      <c r="F32" s="48"/>
      <c r="G32" s="105"/>
      <c r="H32" s="48"/>
      <c r="I32" s="105"/>
    </row>
    <row r="33" spans="1:9" x14ac:dyDescent="0.25">
      <c r="A33" s="23" t="s">
        <v>110</v>
      </c>
      <c r="B33" s="106"/>
      <c r="C33" s="10">
        <f>SUM(C26:C32)</f>
        <v>4904.7569999999996</v>
      </c>
      <c r="D33" s="106"/>
      <c r="E33" s="10">
        <f>SUM(E26:E32)</f>
        <v>5321.6539999999995</v>
      </c>
      <c r="F33" s="106"/>
      <c r="G33" s="10">
        <f>SUM(G26:G32)</f>
        <v>5629.7800000000007</v>
      </c>
      <c r="H33" s="106"/>
      <c r="I33" s="10">
        <f>SUM(I26:I32)</f>
        <v>5911.2690000000002</v>
      </c>
    </row>
    <row r="34" spans="1:9" s="42" customFormat="1" ht="15.75" customHeight="1" x14ac:dyDescent="0.25">
      <c r="A34" s="243" t="s">
        <v>109</v>
      </c>
      <c r="B34" s="244"/>
      <c r="C34" s="274"/>
      <c r="D34" s="101"/>
      <c r="E34" s="76"/>
      <c r="F34" s="101"/>
      <c r="G34" s="76"/>
      <c r="H34" s="101"/>
      <c r="I34" s="76"/>
    </row>
    <row r="35" spans="1:9" x14ac:dyDescent="0.25">
      <c r="A35" s="26" t="s">
        <v>108</v>
      </c>
      <c r="B35" s="102"/>
      <c r="C35" s="103"/>
      <c r="D35" s="102"/>
      <c r="E35" s="103"/>
      <c r="F35" s="102"/>
      <c r="G35" s="103"/>
      <c r="H35" s="102"/>
      <c r="I35" s="103"/>
    </row>
    <row r="36" spans="1:9" x14ac:dyDescent="0.25">
      <c r="A36" s="41" t="s">
        <v>107</v>
      </c>
      <c r="B36" s="107"/>
      <c r="C36" s="108"/>
      <c r="D36" s="107"/>
      <c r="E36" s="108"/>
      <c r="F36" s="107"/>
      <c r="G36" s="108"/>
      <c r="H36" s="107"/>
      <c r="I36" s="108"/>
    </row>
    <row r="37" spans="1:9" x14ac:dyDescent="0.25">
      <c r="A37" s="23" t="s">
        <v>106</v>
      </c>
      <c r="B37" s="49"/>
      <c r="C37" s="12" t="s">
        <v>68</v>
      </c>
      <c r="D37" s="49"/>
      <c r="E37" s="12" t="s">
        <v>68</v>
      </c>
      <c r="F37" s="49"/>
      <c r="G37" s="12" t="s">
        <v>68</v>
      </c>
      <c r="H37" s="49"/>
      <c r="I37" s="12" t="s">
        <v>68</v>
      </c>
    </row>
    <row r="38" spans="1:9" x14ac:dyDescent="0.25">
      <c r="A38" s="31" t="s">
        <v>105</v>
      </c>
      <c r="B38" s="48">
        <f>'[2]44hs D'!B38</f>
        <v>8.3299999999999999E-2</v>
      </c>
      <c r="C38" s="105">
        <f>B38*$C$33</f>
        <v>408.56625809999997</v>
      </c>
      <c r="D38" s="48">
        <f>'[2]44hs D'!D38</f>
        <v>0</v>
      </c>
      <c r="E38" s="105">
        <f>B38*E33</f>
        <v>443.29377819999996</v>
      </c>
      <c r="F38" s="48">
        <f>'[2]44hs D'!F38</f>
        <v>0</v>
      </c>
      <c r="G38" s="105">
        <f>B38*$G$33</f>
        <v>468.96067400000004</v>
      </c>
      <c r="H38" s="48">
        <f>'[2]44hs D'!H38</f>
        <v>0</v>
      </c>
      <c r="I38" s="105">
        <f>B$38*I$33</f>
        <v>492.40870770000004</v>
      </c>
    </row>
    <row r="39" spans="1:9" x14ac:dyDescent="0.25">
      <c r="A39" s="31" t="s">
        <v>104</v>
      </c>
      <c r="B39" s="46">
        <f>'[2]44hs D'!B39</f>
        <v>0.121</v>
      </c>
      <c r="C39" s="105">
        <f>B39*$C$33</f>
        <v>593.47559699999988</v>
      </c>
      <c r="D39" s="46">
        <f>'[2]44hs D'!D39</f>
        <v>0</v>
      </c>
      <c r="E39" s="105">
        <f>B39*E33</f>
        <v>643.92013399999996</v>
      </c>
      <c r="F39" s="46">
        <f>'[2]44hs D'!F39</f>
        <v>0</v>
      </c>
      <c r="G39" s="105">
        <f>B39*$G$33</f>
        <v>681.20338000000004</v>
      </c>
      <c r="H39" s="46">
        <f>'[2]44hs D'!H39</f>
        <v>0</v>
      </c>
      <c r="I39" s="105">
        <f>B$39*I$33</f>
        <v>715.26354900000001</v>
      </c>
    </row>
    <row r="40" spans="1:9" x14ac:dyDescent="0.25">
      <c r="A40" s="109" t="s">
        <v>22</v>
      </c>
      <c r="B40" s="110">
        <f t="shared" ref="B40:G40" si="0">SUM(B38:B39)</f>
        <v>0.20429999999999998</v>
      </c>
      <c r="C40" s="11">
        <f t="shared" si="0"/>
        <v>1002.0418550999998</v>
      </c>
      <c r="D40" s="110">
        <f t="shared" si="0"/>
        <v>0</v>
      </c>
      <c r="E40" s="11">
        <f t="shared" si="0"/>
        <v>1087.2139121999999</v>
      </c>
      <c r="F40" s="110">
        <f t="shared" si="0"/>
        <v>0</v>
      </c>
      <c r="G40" s="11">
        <f t="shared" si="0"/>
        <v>1150.1640540000001</v>
      </c>
      <c r="H40" s="110">
        <f t="shared" ref="H40:I40" si="1">SUM(H38:H39)</f>
        <v>0</v>
      </c>
      <c r="I40" s="11">
        <f t="shared" si="1"/>
        <v>1207.6722567000002</v>
      </c>
    </row>
    <row r="41" spans="1:9" x14ac:dyDescent="0.25">
      <c r="A41" s="111" t="s">
        <v>53</v>
      </c>
      <c r="B41" s="112">
        <f t="shared" ref="B41:G41" si="2">SUM(B40:B40)</f>
        <v>0.20429999999999998</v>
      </c>
      <c r="C41" s="113">
        <f t="shared" si="2"/>
        <v>1002.0418550999998</v>
      </c>
      <c r="D41" s="110">
        <f t="shared" si="2"/>
        <v>0</v>
      </c>
      <c r="E41" s="11">
        <f t="shared" si="2"/>
        <v>1087.2139121999999</v>
      </c>
      <c r="F41" s="110">
        <f t="shared" si="2"/>
        <v>0</v>
      </c>
      <c r="G41" s="11">
        <f t="shared" si="2"/>
        <v>1150.1640540000001</v>
      </c>
      <c r="H41" s="110">
        <f t="shared" ref="H41:I41" si="3">SUM(H40:H40)</f>
        <v>0</v>
      </c>
      <c r="I41" s="11">
        <f t="shared" si="3"/>
        <v>1207.6722567000002</v>
      </c>
    </row>
    <row r="42" spans="1:9" s="42" customFormat="1" ht="25.5" customHeight="1" x14ac:dyDescent="0.25">
      <c r="A42" s="243" t="s">
        <v>103</v>
      </c>
      <c r="B42" s="244"/>
      <c r="C42" s="274"/>
      <c r="D42" s="101"/>
      <c r="E42" s="76"/>
      <c r="F42" s="101"/>
      <c r="G42" s="76"/>
      <c r="H42" s="101"/>
      <c r="I42" s="76"/>
    </row>
    <row r="43" spans="1:9" ht="16.5" customHeight="1" x14ac:dyDescent="0.25">
      <c r="A43" s="259" t="s">
        <v>102</v>
      </c>
      <c r="B43" s="259"/>
      <c r="C43" s="259"/>
      <c r="D43" s="95"/>
      <c r="E43" s="8"/>
      <c r="F43" s="95"/>
      <c r="G43" s="8"/>
      <c r="H43" s="95"/>
      <c r="I43" s="8"/>
    </row>
    <row r="44" spans="1:9" x14ac:dyDescent="0.25">
      <c r="A44" s="31" t="s">
        <v>101</v>
      </c>
      <c r="B44" s="48">
        <f>'[2]44hs D'!B44</f>
        <v>0.2</v>
      </c>
      <c r="C44" s="105">
        <f>B44*$C$41</f>
        <v>200.40837101999998</v>
      </c>
      <c r="D44" s="48">
        <f>'[2]44hs D'!D44</f>
        <v>0</v>
      </c>
      <c r="E44" s="105">
        <f>B44*$E$41</f>
        <v>217.44278243999997</v>
      </c>
      <c r="F44" s="48">
        <f>'[2]44hs D'!F44</f>
        <v>0</v>
      </c>
      <c r="G44" s="105">
        <f>B44*$G$41</f>
        <v>230.03281080000002</v>
      </c>
      <c r="H44" s="48">
        <f>'[2]44hs D'!H44</f>
        <v>0</v>
      </c>
      <c r="I44" s="105">
        <f>B$44*I$41</f>
        <v>241.53445134000003</v>
      </c>
    </row>
    <row r="45" spans="1:9" x14ac:dyDescent="0.25">
      <c r="A45" s="31" t="s">
        <v>100</v>
      </c>
      <c r="B45" s="48">
        <f>'[2]44hs D'!B45</f>
        <v>2.5000000000000001E-2</v>
      </c>
      <c r="C45" s="105">
        <f t="shared" ref="C45:C51" si="4">B45*$C$41</f>
        <v>25.051046377499997</v>
      </c>
      <c r="D45" s="48">
        <f>'[2]44hs D'!D45</f>
        <v>0</v>
      </c>
      <c r="E45" s="105">
        <f t="shared" ref="E45:E51" si="5">B45*$E$41</f>
        <v>27.180347804999997</v>
      </c>
      <c r="F45" s="48">
        <f>'[2]44hs D'!F45</f>
        <v>0</v>
      </c>
      <c r="G45" s="105">
        <f t="shared" ref="G45:G51" si="6">B45*$G$41</f>
        <v>28.754101350000003</v>
      </c>
      <c r="H45" s="48">
        <f>'[2]44hs D'!H45</f>
        <v>0</v>
      </c>
      <c r="I45" s="105">
        <f>B$45*I$41</f>
        <v>30.191806417500004</v>
      </c>
    </row>
    <row r="46" spans="1:9" x14ac:dyDescent="0.25">
      <c r="A46" s="31" t="s">
        <v>99</v>
      </c>
      <c r="B46" s="48">
        <f>'[2]44hs D'!B46</f>
        <v>1.4999999999999999E-2</v>
      </c>
      <c r="C46" s="105">
        <f t="shared" si="4"/>
        <v>15.030627826499996</v>
      </c>
      <c r="D46" s="48">
        <f>'[2]44hs D'!D46</f>
        <v>0</v>
      </c>
      <c r="E46" s="105">
        <f t="shared" si="5"/>
        <v>16.308208682999997</v>
      </c>
      <c r="F46" s="48">
        <f>'[2]44hs D'!F46</f>
        <v>0</v>
      </c>
      <c r="G46" s="105">
        <f t="shared" si="6"/>
        <v>17.252460810000002</v>
      </c>
      <c r="H46" s="48">
        <f>'[2]44hs D'!H46</f>
        <v>0</v>
      </c>
      <c r="I46" s="105">
        <f>B$46*I$41</f>
        <v>18.115083850500003</v>
      </c>
    </row>
    <row r="47" spans="1:9" x14ac:dyDescent="0.25">
      <c r="A47" s="31" t="s">
        <v>98</v>
      </c>
      <c r="B47" s="48">
        <f>'[2]44hs D'!B47</f>
        <v>1.4999999999999999E-2</v>
      </c>
      <c r="C47" s="105">
        <f t="shared" si="4"/>
        <v>15.030627826499996</v>
      </c>
      <c r="D47" s="48">
        <f>'[2]44hs D'!D47</f>
        <v>0</v>
      </c>
      <c r="E47" s="105">
        <f t="shared" si="5"/>
        <v>16.308208682999997</v>
      </c>
      <c r="F47" s="48">
        <f>'[2]44hs D'!F47</f>
        <v>0</v>
      </c>
      <c r="G47" s="105">
        <f t="shared" si="6"/>
        <v>17.252460810000002</v>
      </c>
      <c r="H47" s="48">
        <f>'[2]44hs D'!H47</f>
        <v>0</v>
      </c>
      <c r="I47" s="105">
        <f>B$47*I$41</f>
        <v>18.115083850500003</v>
      </c>
    </row>
    <row r="48" spans="1:9" x14ac:dyDescent="0.25">
      <c r="A48" s="31" t="s">
        <v>97</v>
      </c>
      <c r="B48" s="48">
        <f>'[2]44hs D'!B48</f>
        <v>0.01</v>
      </c>
      <c r="C48" s="105">
        <f t="shared" si="4"/>
        <v>10.020418550999999</v>
      </c>
      <c r="D48" s="48">
        <f>'[2]44hs D'!D48</f>
        <v>0</v>
      </c>
      <c r="E48" s="105">
        <f t="shared" si="5"/>
        <v>10.872139121999998</v>
      </c>
      <c r="F48" s="48">
        <f>'[2]44hs D'!F48</f>
        <v>0</v>
      </c>
      <c r="G48" s="105">
        <f t="shared" si="6"/>
        <v>11.50164054</v>
      </c>
      <c r="H48" s="48">
        <f>'[2]44hs D'!H48</f>
        <v>0</v>
      </c>
      <c r="I48" s="105">
        <f>B$48*I$41</f>
        <v>12.076722567000003</v>
      </c>
    </row>
    <row r="49" spans="1:9" x14ac:dyDescent="0.25">
      <c r="A49" s="31" t="s">
        <v>96</v>
      </c>
      <c r="B49" s="48">
        <f>'[2]44hs D'!B49</f>
        <v>6.0000000000000001E-3</v>
      </c>
      <c r="C49" s="105">
        <f t="shared" si="4"/>
        <v>6.0122511305999993</v>
      </c>
      <c r="D49" s="48">
        <f>'[2]44hs D'!D49</f>
        <v>0</v>
      </c>
      <c r="E49" s="105">
        <f t="shared" si="5"/>
        <v>6.5232834731999993</v>
      </c>
      <c r="F49" s="48">
        <f>'[2]44hs D'!F49</f>
        <v>0</v>
      </c>
      <c r="G49" s="105">
        <f t="shared" si="6"/>
        <v>6.9009843240000004</v>
      </c>
      <c r="H49" s="48">
        <f>'[2]44hs D'!H49</f>
        <v>0</v>
      </c>
      <c r="I49" s="105">
        <f>B$49*I$41</f>
        <v>7.2460335402000009</v>
      </c>
    </row>
    <row r="50" spans="1:9" x14ac:dyDescent="0.25">
      <c r="A50" s="31" t="s">
        <v>95</v>
      </c>
      <c r="B50" s="48">
        <f>'[2]44hs D'!B50</f>
        <v>2E-3</v>
      </c>
      <c r="C50" s="105">
        <f t="shared" si="4"/>
        <v>2.0040837101999998</v>
      </c>
      <c r="D50" s="48">
        <f>'[2]44hs D'!D50</f>
        <v>0</v>
      </c>
      <c r="E50" s="105">
        <f t="shared" si="5"/>
        <v>2.1744278243999999</v>
      </c>
      <c r="F50" s="48">
        <f>'[2]44hs D'!F50</f>
        <v>0</v>
      </c>
      <c r="G50" s="105">
        <f t="shared" si="6"/>
        <v>2.3003281080000004</v>
      </c>
      <c r="H50" s="48">
        <f>'[2]44hs D'!H50</f>
        <v>0</v>
      </c>
      <c r="I50" s="105">
        <f>B$50*I$41</f>
        <v>2.4153445134000004</v>
      </c>
    </row>
    <row r="51" spans="1:9" x14ac:dyDescent="0.25">
      <c r="A51" s="31" t="s">
        <v>94</v>
      </c>
      <c r="B51" s="48">
        <f>'[2]44hs D'!B51</f>
        <v>0.08</v>
      </c>
      <c r="C51" s="105">
        <f t="shared" si="4"/>
        <v>80.16334840799999</v>
      </c>
      <c r="D51" s="48">
        <f>'[2]44hs D'!D51</f>
        <v>0</v>
      </c>
      <c r="E51" s="105">
        <f t="shared" si="5"/>
        <v>86.977112975999987</v>
      </c>
      <c r="F51" s="48">
        <f>'[2]44hs D'!F51</f>
        <v>0</v>
      </c>
      <c r="G51" s="105">
        <f t="shared" si="6"/>
        <v>92.013124320000003</v>
      </c>
      <c r="H51" s="48">
        <f>'[2]44hs D'!H51</f>
        <v>0</v>
      </c>
      <c r="I51" s="105">
        <f>B$51*I$41</f>
        <v>96.613780536000021</v>
      </c>
    </row>
    <row r="52" spans="1:9" x14ac:dyDescent="0.25">
      <c r="A52" s="111" t="s">
        <v>53</v>
      </c>
      <c r="B52" s="112">
        <f t="shared" ref="B52:G52" si="7">SUM(B44:B51)</f>
        <v>0.35300000000000004</v>
      </c>
      <c r="C52" s="113">
        <f t="shared" si="7"/>
        <v>353.72077485029996</v>
      </c>
      <c r="D52" s="110">
        <f t="shared" si="7"/>
        <v>0</v>
      </c>
      <c r="E52" s="11">
        <f t="shared" si="7"/>
        <v>383.78651100659999</v>
      </c>
      <c r="F52" s="110">
        <f t="shared" si="7"/>
        <v>0</v>
      </c>
      <c r="G52" s="11">
        <f t="shared" si="7"/>
        <v>406.00791106199995</v>
      </c>
      <c r="H52" s="110">
        <f t="shared" ref="H52:I52" si="8">SUM(H44:H51)</f>
        <v>0</v>
      </c>
      <c r="I52" s="11">
        <f t="shared" si="8"/>
        <v>426.30830661510009</v>
      </c>
    </row>
    <row r="53" spans="1:9" s="42" customFormat="1" x14ac:dyDescent="0.25">
      <c r="A53" s="243" t="s">
        <v>93</v>
      </c>
      <c r="B53" s="244"/>
      <c r="C53" s="274"/>
      <c r="D53" s="94"/>
      <c r="E53" s="69"/>
      <c r="F53" s="94"/>
      <c r="G53" s="69"/>
      <c r="H53" s="94"/>
      <c r="I53" s="69"/>
    </row>
    <row r="54" spans="1:9" x14ac:dyDescent="0.25">
      <c r="A54" s="41" t="s">
        <v>92</v>
      </c>
      <c r="B54" s="104"/>
      <c r="C54" s="12" t="s">
        <v>33</v>
      </c>
      <c r="D54" s="104"/>
      <c r="E54" s="12" t="s">
        <v>33</v>
      </c>
      <c r="F54" s="104"/>
      <c r="G54" s="12" t="s">
        <v>33</v>
      </c>
      <c r="H54" s="104"/>
      <c r="I54" s="12" t="s">
        <v>33</v>
      </c>
    </row>
    <row r="55" spans="1:9" ht="25.5" x14ac:dyDescent="0.25">
      <c r="A55" s="31" t="s">
        <v>149</v>
      </c>
      <c r="B55" s="114">
        <v>5.5</v>
      </c>
      <c r="C55" s="105">
        <v>0</v>
      </c>
      <c r="D55" s="114">
        <v>5.5</v>
      </c>
      <c r="E55" s="105">
        <v>0</v>
      </c>
      <c r="F55" s="114">
        <v>5.5</v>
      </c>
      <c r="G55" s="105">
        <v>0</v>
      </c>
      <c r="H55" s="114">
        <v>5.5</v>
      </c>
      <c r="I55" s="105">
        <v>0</v>
      </c>
    </row>
    <row r="56" spans="1:9" x14ac:dyDescent="0.25">
      <c r="A56" s="31" t="s">
        <v>150</v>
      </c>
      <c r="B56" s="114">
        <v>37.700000000000003</v>
      </c>
      <c r="C56" s="105">
        <v>0</v>
      </c>
      <c r="D56" s="114">
        <v>37.700000000000003</v>
      </c>
      <c r="E56" s="105">
        <v>0</v>
      </c>
      <c r="F56" s="114">
        <v>41.23</v>
      </c>
      <c r="G56" s="105">
        <v>0</v>
      </c>
      <c r="H56" s="114">
        <f>Chefe!H56</f>
        <v>45.23</v>
      </c>
      <c r="I56" s="105">
        <v>0</v>
      </c>
    </row>
    <row r="57" spans="1:9" x14ac:dyDescent="0.25">
      <c r="A57" s="31" t="s">
        <v>89</v>
      </c>
      <c r="B57" s="114"/>
      <c r="C57" s="105">
        <v>0</v>
      </c>
      <c r="D57" s="114"/>
      <c r="E57" s="105">
        <v>0</v>
      </c>
      <c r="F57" s="114"/>
      <c r="G57" s="105">
        <v>0</v>
      </c>
      <c r="H57" s="114"/>
      <c r="I57" s="105">
        <v>0</v>
      </c>
    </row>
    <row r="58" spans="1:9" x14ac:dyDescent="0.25">
      <c r="A58" s="31" t="s">
        <v>88</v>
      </c>
      <c r="B58" s="114"/>
      <c r="C58" s="105">
        <v>0</v>
      </c>
      <c r="D58" s="114"/>
      <c r="E58" s="105">
        <v>0</v>
      </c>
      <c r="F58" s="114"/>
      <c r="G58" s="105">
        <v>0</v>
      </c>
      <c r="H58" s="114"/>
      <c r="I58" s="105">
        <v>0</v>
      </c>
    </row>
    <row r="59" spans="1:9" x14ac:dyDescent="0.25">
      <c r="A59" s="31" t="s">
        <v>87</v>
      </c>
      <c r="B59" s="114"/>
      <c r="C59" s="105">
        <v>0</v>
      </c>
      <c r="D59" s="114"/>
      <c r="E59" s="105">
        <v>0</v>
      </c>
      <c r="F59" s="114"/>
      <c r="G59" s="105">
        <v>0</v>
      </c>
      <c r="H59" s="114"/>
      <c r="I59" s="105">
        <v>0</v>
      </c>
    </row>
    <row r="60" spans="1:9" x14ac:dyDescent="0.25">
      <c r="A60" s="31" t="s">
        <v>86</v>
      </c>
      <c r="B60" s="114"/>
      <c r="C60" s="105">
        <v>0</v>
      </c>
      <c r="D60" s="114"/>
      <c r="E60" s="105">
        <v>0</v>
      </c>
      <c r="F60" s="114"/>
      <c r="G60" s="105">
        <v>0</v>
      </c>
      <c r="H60" s="114"/>
      <c r="I60" s="105">
        <v>0</v>
      </c>
    </row>
    <row r="61" spans="1:9" x14ac:dyDescent="0.25">
      <c r="A61" s="115" t="s">
        <v>53</v>
      </c>
      <c r="B61" s="116"/>
      <c r="C61" s="117">
        <f>SUM(C55:C60)</f>
        <v>0</v>
      </c>
      <c r="D61" s="106"/>
      <c r="E61" s="10">
        <v>0</v>
      </c>
      <c r="F61" s="106"/>
      <c r="G61" s="10">
        <f>SUM(G55:G60)</f>
        <v>0</v>
      </c>
      <c r="H61" s="106"/>
      <c r="I61" s="10">
        <f>SUM(I55:I60)</f>
        <v>0</v>
      </c>
    </row>
    <row r="62" spans="1:9" s="58" customFormat="1" ht="26.25" customHeight="1" x14ac:dyDescent="0.25">
      <c r="A62" s="243" t="s">
        <v>85</v>
      </c>
      <c r="B62" s="244"/>
      <c r="C62" s="274"/>
      <c r="D62" s="101"/>
      <c r="E62" s="76"/>
      <c r="F62" s="101"/>
      <c r="G62" s="76"/>
      <c r="H62" s="101"/>
      <c r="I62" s="76"/>
    </row>
    <row r="63" spans="1:9" x14ac:dyDescent="0.25">
      <c r="A63" s="41" t="s">
        <v>84</v>
      </c>
      <c r="B63" s="107"/>
      <c r="C63" s="108"/>
      <c r="D63" s="107"/>
      <c r="E63" s="108"/>
      <c r="F63" s="107"/>
      <c r="G63" s="108"/>
      <c r="H63" s="107"/>
      <c r="I63" s="108"/>
    </row>
    <row r="64" spans="1:9" x14ac:dyDescent="0.25">
      <c r="A64" s="38" t="s">
        <v>83</v>
      </c>
      <c r="B64" s="38"/>
      <c r="C64" s="12" t="s">
        <v>68</v>
      </c>
      <c r="D64" s="38"/>
      <c r="E64" s="12" t="s">
        <v>68</v>
      </c>
      <c r="F64" s="38"/>
      <c r="G64" s="12" t="s">
        <v>68</v>
      </c>
      <c r="H64" s="38"/>
      <c r="I64" s="12" t="s">
        <v>68</v>
      </c>
    </row>
    <row r="65" spans="1:9" x14ac:dyDescent="0.25">
      <c r="A65" s="118" t="s">
        <v>82</v>
      </c>
      <c r="B65" s="119">
        <f>B40</f>
        <v>0.20429999999999998</v>
      </c>
      <c r="C65" s="105">
        <f>C41</f>
        <v>1002.0418550999998</v>
      </c>
      <c r="D65" s="119">
        <f>D40</f>
        <v>0</v>
      </c>
      <c r="E65" s="105">
        <f>E41</f>
        <v>1087.2139121999999</v>
      </c>
      <c r="F65" s="119">
        <f>F40</f>
        <v>0</v>
      </c>
      <c r="G65" s="105">
        <f>G41</f>
        <v>1150.1640540000001</v>
      </c>
      <c r="H65" s="119">
        <f>H40</f>
        <v>0</v>
      </c>
      <c r="I65" s="105">
        <f>I41</f>
        <v>1207.6722567000002</v>
      </c>
    </row>
    <row r="66" spans="1:9" s="33" customFormat="1" x14ac:dyDescent="0.25">
      <c r="A66" s="118" t="s">
        <v>81</v>
      </c>
      <c r="B66" s="119">
        <f t="shared" ref="B66:G66" si="9">B52</f>
        <v>0.35300000000000004</v>
      </c>
      <c r="C66" s="105">
        <f t="shared" si="9"/>
        <v>353.72077485029996</v>
      </c>
      <c r="D66" s="119">
        <f t="shared" si="9"/>
        <v>0</v>
      </c>
      <c r="E66" s="105">
        <f t="shared" si="9"/>
        <v>383.78651100659999</v>
      </c>
      <c r="F66" s="119">
        <f t="shared" si="9"/>
        <v>0</v>
      </c>
      <c r="G66" s="105">
        <f t="shared" si="9"/>
        <v>406.00791106199995</v>
      </c>
      <c r="H66" s="119">
        <f t="shared" ref="H66:I66" si="10">H52</f>
        <v>0</v>
      </c>
      <c r="I66" s="105">
        <f t="shared" si="10"/>
        <v>426.30830661510009</v>
      </c>
    </row>
    <row r="67" spans="1:9" x14ac:dyDescent="0.25">
      <c r="A67" s="118" t="s">
        <v>80</v>
      </c>
      <c r="B67" s="119"/>
      <c r="C67" s="105">
        <f>C61</f>
        <v>0</v>
      </c>
      <c r="D67" s="119"/>
      <c r="E67" s="105">
        <f>E61</f>
        <v>0</v>
      </c>
      <c r="F67" s="119"/>
      <c r="G67" s="105">
        <f>G61</f>
        <v>0</v>
      </c>
      <c r="H67" s="119"/>
      <c r="I67" s="105">
        <f>I61</f>
        <v>0</v>
      </c>
    </row>
    <row r="68" spans="1:9" x14ac:dyDescent="0.25">
      <c r="A68" s="16" t="s">
        <v>53</v>
      </c>
      <c r="B68" s="15">
        <f t="shared" ref="B68:G68" si="11">SUM(B65:B67)</f>
        <v>0.55730000000000002</v>
      </c>
      <c r="C68" s="10">
        <f t="shared" si="11"/>
        <v>1355.7626299502997</v>
      </c>
      <c r="D68" s="15">
        <f t="shared" si="11"/>
        <v>0</v>
      </c>
      <c r="E68" s="10">
        <f t="shared" si="11"/>
        <v>1471.0004232065999</v>
      </c>
      <c r="F68" s="15">
        <f t="shared" si="11"/>
        <v>0</v>
      </c>
      <c r="G68" s="10">
        <f t="shared" si="11"/>
        <v>1556.171965062</v>
      </c>
      <c r="H68" s="15">
        <f t="shared" ref="H68:I68" si="12">SUM(H65:H67)</f>
        <v>0</v>
      </c>
      <c r="I68" s="10">
        <f t="shared" si="12"/>
        <v>1633.9805633151002</v>
      </c>
    </row>
    <row r="69" spans="1:9" s="8" customFormat="1" ht="9.75" customHeight="1" x14ac:dyDescent="0.25">
      <c r="A69" s="38"/>
      <c r="B69" s="15"/>
      <c r="C69" s="10"/>
      <c r="D69" s="15"/>
      <c r="E69" s="10"/>
      <c r="F69" s="15"/>
      <c r="G69" s="10"/>
      <c r="H69" s="15"/>
      <c r="I69" s="10"/>
    </row>
    <row r="70" spans="1:9" s="33" customFormat="1" x14ac:dyDescent="0.25">
      <c r="A70" s="26" t="s">
        <v>79</v>
      </c>
      <c r="B70" s="102"/>
      <c r="C70" s="103"/>
      <c r="D70" s="102"/>
      <c r="E70" s="103"/>
      <c r="F70" s="102"/>
      <c r="G70" s="103"/>
      <c r="H70" s="102"/>
      <c r="I70" s="103"/>
    </row>
    <row r="71" spans="1:9" x14ac:dyDescent="0.25">
      <c r="A71" s="23" t="s">
        <v>78</v>
      </c>
      <c r="B71" s="49"/>
      <c r="C71" s="12" t="s">
        <v>68</v>
      </c>
      <c r="D71" s="49"/>
      <c r="E71" s="12" t="s">
        <v>68</v>
      </c>
      <c r="F71" s="49"/>
      <c r="G71" s="12" t="s">
        <v>68</v>
      </c>
      <c r="H71" s="49"/>
      <c r="I71" s="12" t="s">
        <v>68</v>
      </c>
    </row>
    <row r="72" spans="1:9" x14ac:dyDescent="0.25">
      <c r="A72" s="31" t="s">
        <v>77</v>
      </c>
      <c r="B72" s="120">
        <f>'[2]44hs D'!B73</f>
        <v>8.3333333333333328E-4</v>
      </c>
      <c r="C72" s="105">
        <f t="shared" ref="C72:C77" si="13">B72*$C$33</f>
        <v>4.0872974999999991</v>
      </c>
      <c r="D72" s="120">
        <f>'[2]44hs D'!D73</f>
        <v>0</v>
      </c>
      <c r="E72" s="105">
        <f t="shared" ref="E72:E77" si="14">B72*$E$33</f>
        <v>4.4347116666666659</v>
      </c>
      <c r="F72" s="120">
        <f>'[2]44hs D'!F73</f>
        <v>0</v>
      </c>
      <c r="G72" s="105">
        <f t="shared" ref="G72:G77" si="15">B72*$G$33</f>
        <v>4.6914833333333332</v>
      </c>
      <c r="H72" s="120">
        <f>'[2]44hs D'!H73</f>
        <v>0</v>
      </c>
      <c r="I72" s="105">
        <f>B$72*I$33</f>
        <v>4.9260574999999998</v>
      </c>
    </row>
    <row r="73" spans="1:9" x14ac:dyDescent="0.25">
      <c r="A73" s="121" t="s">
        <v>76</v>
      </c>
      <c r="B73" s="122">
        <f>'[2]44hs D'!B74</f>
        <v>6.666666666666667E-5</v>
      </c>
      <c r="C73" s="105">
        <f t="shared" si="13"/>
        <v>0.32698379999999999</v>
      </c>
      <c r="D73" s="122">
        <f>'[2]44hs D'!D74</f>
        <v>0</v>
      </c>
      <c r="E73" s="105">
        <f t="shared" si="14"/>
        <v>0.35477693333333332</v>
      </c>
      <c r="F73" s="122">
        <f>'[2]44hs D'!F74</f>
        <v>0</v>
      </c>
      <c r="G73" s="105">
        <f t="shared" si="15"/>
        <v>0.37531866666666674</v>
      </c>
      <c r="H73" s="122">
        <f>'[2]44hs D'!H74</f>
        <v>0</v>
      </c>
      <c r="I73" s="105">
        <f>B$73*I$33</f>
        <v>0.39408460000000001</v>
      </c>
    </row>
    <row r="74" spans="1:9" s="56" customFormat="1" x14ac:dyDescent="0.25">
      <c r="A74" s="121" t="s">
        <v>75</v>
      </c>
      <c r="B74" s="120">
        <f>'[2]44hs D'!B75</f>
        <v>1.6000000000000003E-3</v>
      </c>
      <c r="C74" s="105">
        <f t="shared" si="13"/>
        <v>7.8476112000000011</v>
      </c>
      <c r="D74" s="120">
        <f>'[2]44hs D'!D75</f>
        <v>0</v>
      </c>
      <c r="E74" s="105">
        <f t="shared" si="14"/>
        <v>8.5146464000000002</v>
      </c>
      <c r="F74" s="120">
        <f>'[2]44hs D'!F75</f>
        <v>0</v>
      </c>
      <c r="G74" s="105">
        <f t="shared" si="15"/>
        <v>9.0076480000000032</v>
      </c>
      <c r="H74" s="120">
        <f>'[2]44hs D'!H75</f>
        <v>0</v>
      </c>
      <c r="I74" s="105">
        <f>B$74*I$33</f>
        <v>9.4580304000000019</v>
      </c>
    </row>
    <row r="75" spans="1:9" s="8" customFormat="1" x14ac:dyDescent="0.25">
      <c r="A75" s="31" t="s">
        <v>74</v>
      </c>
      <c r="B75" s="120">
        <f>'[2]44hs D'!B76</f>
        <v>3.8888888888888892E-4</v>
      </c>
      <c r="C75" s="105">
        <f t="shared" si="13"/>
        <v>1.9074055000000001</v>
      </c>
      <c r="D75" s="120">
        <f>'[2]44hs D'!D76</f>
        <v>0</v>
      </c>
      <c r="E75" s="105">
        <f t="shared" si="14"/>
        <v>2.0695321111111111</v>
      </c>
      <c r="F75" s="120">
        <f>'[2]44hs D'!F76</f>
        <v>0</v>
      </c>
      <c r="G75" s="105">
        <f t="shared" si="15"/>
        <v>2.1893588888888895</v>
      </c>
      <c r="H75" s="120">
        <f>'[2]44hs D'!H76</f>
        <v>0</v>
      </c>
      <c r="I75" s="105">
        <f>B$75*I$33</f>
        <v>2.2988268333333335</v>
      </c>
    </row>
    <row r="76" spans="1:9" x14ac:dyDescent="0.25">
      <c r="A76" s="121" t="s">
        <v>73</v>
      </c>
      <c r="B76" s="120">
        <f>'[2]44hs D'!B77</f>
        <v>1.372777777777778E-4</v>
      </c>
      <c r="C76" s="105">
        <f t="shared" si="13"/>
        <v>0.67331414150000013</v>
      </c>
      <c r="D76" s="120">
        <f>'[2]44hs D'!D77</f>
        <v>0</v>
      </c>
      <c r="E76" s="105">
        <f t="shared" si="14"/>
        <v>0.73054483522222236</v>
      </c>
      <c r="F76" s="120">
        <f>'[2]44hs D'!F77</f>
        <v>0</v>
      </c>
      <c r="G76" s="105">
        <f t="shared" si="15"/>
        <v>0.77284368777777801</v>
      </c>
      <c r="H76" s="120">
        <f>'[2]44hs D'!H77</f>
        <v>0</v>
      </c>
      <c r="I76" s="105">
        <f>B$76*I$33</f>
        <v>0.8114858721666669</v>
      </c>
    </row>
    <row r="77" spans="1:9" x14ac:dyDescent="0.25">
      <c r="A77" s="121" t="s">
        <v>72</v>
      </c>
      <c r="B77" s="120">
        <f>'[2]44hs D'!B78</f>
        <v>3.2750666666666657E-2</v>
      </c>
      <c r="C77" s="105">
        <f t="shared" si="13"/>
        <v>160.63406158799995</v>
      </c>
      <c r="D77" s="120">
        <f>'[2]44hs D'!D78</f>
        <v>0</v>
      </c>
      <c r="E77" s="105">
        <f t="shared" si="14"/>
        <v>174.28771626933326</v>
      </c>
      <c r="F77" s="120">
        <f>'[2]44hs D'!F78</f>
        <v>0</v>
      </c>
      <c r="G77" s="105">
        <f t="shared" si="15"/>
        <v>184.37904818666664</v>
      </c>
      <c r="H77" s="120">
        <f>'[2]44hs D'!H78</f>
        <v>0</v>
      </c>
      <c r="I77" s="105">
        <f>B$77*I$33</f>
        <v>193.59800059599996</v>
      </c>
    </row>
    <row r="78" spans="1:9" x14ac:dyDescent="0.25">
      <c r="A78" s="16" t="s">
        <v>71</v>
      </c>
      <c r="B78" s="15">
        <f t="shared" ref="B78:G78" si="16">SUM(B72:B77)</f>
        <v>3.5776833333333327E-2</v>
      </c>
      <c r="C78" s="10">
        <f t="shared" si="16"/>
        <v>175.47667372949996</v>
      </c>
      <c r="D78" s="15">
        <f t="shared" si="16"/>
        <v>0</v>
      </c>
      <c r="E78" s="10">
        <f t="shared" si="16"/>
        <v>190.39192821566658</v>
      </c>
      <c r="F78" s="15">
        <f t="shared" si="16"/>
        <v>0</v>
      </c>
      <c r="G78" s="10">
        <f t="shared" si="16"/>
        <v>201.41570076333332</v>
      </c>
      <c r="H78" s="15">
        <f t="shared" ref="H78:I78" si="17">SUM(H72:H77)</f>
        <v>0</v>
      </c>
      <c r="I78" s="10">
        <f t="shared" si="17"/>
        <v>211.48648580149995</v>
      </c>
    </row>
    <row r="79" spans="1:9" ht="6" customHeight="1" x14ac:dyDescent="0.25">
      <c r="A79" s="14"/>
      <c r="B79" s="46"/>
      <c r="C79" s="11"/>
      <c r="D79" s="46"/>
      <c r="E79" s="11"/>
      <c r="F79" s="46"/>
      <c r="G79" s="11"/>
      <c r="H79" s="46"/>
      <c r="I79" s="11"/>
    </row>
    <row r="80" spans="1:9" s="33" customFormat="1" x14ac:dyDescent="0.25">
      <c r="A80" s="26" t="s">
        <v>70</v>
      </c>
      <c r="B80" s="102"/>
      <c r="C80" s="103"/>
      <c r="D80" s="102"/>
      <c r="E80" s="103"/>
      <c r="F80" s="102"/>
      <c r="G80" s="103"/>
      <c r="H80" s="102"/>
      <c r="I80" s="103"/>
    </row>
    <row r="81" spans="1:9" x14ac:dyDescent="0.25">
      <c r="A81" s="23" t="s">
        <v>69</v>
      </c>
      <c r="B81" s="49"/>
      <c r="C81" s="12" t="s">
        <v>68</v>
      </c>
      <c r="D81" s="49"/>
      <c r="E81" s="12" t="s">
        <v>68</v>
      </c>
      <c r="F81" s="49"/>
      <c r="G81" s="12" t="s">
        <v>68</v>
      </c>
      <c r="H81" s="49"/>
      <c r="I81" s="12" t="s">
        <v>68</v>
      </c>
    </row>
    <row r="82" spans="1:9" x14ac:dyDescent="0.25">
      <c r="A82" s="31" t="s">
        <v>67</v>
      </c>
      <c r="B82" s="48">
        <v>9.2999999999999992E-3</v>
      </c>
      <c r="C82" s="105">
        <f>B82*$C$33</f>
        <v>45.614240099999989</v>
      </c>
      <c r="D82" s="48">
        <v>9.2999999999999992E-3</v>
      </c>
      <c r="E82" s="105">
        <f>B82*$E$33</f>
        <v>49.49138219999999</v>
      </c>
      <c r="F82" s="48">
        <v>9.2999999999999992E-3</v>
      </c>
      <c r="G82" s="105">
        <f t="shared" ref="G82:G88" si="18">B82*$G$33</f>
        <v>52.356954000000002</v>
      </c>
      <c r="H82" s="48">
        <v>9.2999999999999992E-3</v>
      </c>
      <c r="I82" s="105">
        <f>B$82*I$33</f>
        <v>54.9748017</v>
      </c>
    </row>
    <row r="83" spans="1:9" x14ac:dyDescent="0.25">
      <c r="A83" s="31" t="s">
        <v>66</v>
      </c>
      <c r="B83" s="48">
        <f>'[2]44hs D'!B84</f>
        <v>2.7777777777777778E-4</v>
      </c>
      <c r="C83" s="105">
        <f t="shared" ref="C83:C88" si="19">B83*$C$33</f>
        <v>1.3624324999999999</v>
      </c>
      <c r="D83" s="48">
        <f>'[2]44hs D'!D84</f>
        <v>0</v>
      </c>
      <c r="E83" s="105">
        <f t="shared" ref="E83:E88" si="20">B83*$E$33</f>
        <v>1.4782372222222222</v>
      </c>
      <c r="F83" s="48">
        <f>'[2]44hs D'!F84</f>
        <v>0</v>
      </c>
      <c r="G83" s="105">
        <f t="shared" si="18"/>
        <v>1.563827777777778</v>
      </c>
      <c r="H83" s="48">
        <f>'[2]44hs D'!H84</f>
        <v>0</v>
      </c>
      <c r="I83" s="105">
        <f>B$83*I$33</f>
        <v>1.6420191666666668</v>
      </c>
    </row>
    <row r="84" spans="1:9" x14ac:dyDescent="0.25">
      <c r="A84" s="31" t="s">
        <v>65</v>
      </c>
      <c r="B84" s="48">
        <f>'[2]44hs D'!B85</f>
        <v>2.0833333333333332E-4</v>
      </c>
      <c r="C84" s="105">
        <f t="shared" si="19"/>
        <v>1.0218243749999998</v>
      </c>
      <c r="D84" s="48">
        <f>'[2]44hs D'!D85</f>
        <v>0</v>
      </c>
      <c r="E84" s="105">
        <f t="shared" si="20"/>
        <v>1.1086779166666665</v>
      </c>
      <c r="F84" s="48">
        <f>'[2]44hs D'!F85</f>
        <v>0</v>
      </c>
      <c r="G84" s="105">
        <f t="shared" si="18"/>
        <v>1.1728708333333333</v>
      </c>
      <c r="H84" s="48">
        <f>'[2]44hs D'!H85</f>
        <v>0</v>
      </c>
      <c r="I84" s="105">
        <f>B$84*I$33</f>
        <v>1.2315143749999999</v>
      </c>
    </row>
    <row r="85" spans="1:9" x14ac:dyDescent="0.25">
      <c r="A85" s="31" t="s">
        <v>64</v>
      </c>
      <c r="B85" s="48">
        <f>'[2]44hs D'!B86</f>
        <v>4.1666666666666664E-4</v>
      </c>
      <c r="C85" s="105">
        <f t="shared" si="19"/>
        <v>2.0436487499999996</v>
      </c>
      <c r="D85" s="48">
        <f>'[2]44hs D'!D86</f>
        <v>0</v>
      </c>
      <c r="E85" s="105">
        <f t="shared" si="20"/>
        <v>2.217355833333333</v>
      </c>
      <c r="F85" s="48">
        <f>'[2]44hs D'!F86</f>
        <v>0</v>
      </c>
      <c r="G85" s="105">
        <f t="shared" si="18"/>
        <v>2.3457416666666666</v>
      </c>
      <c r="H85" s="48">
        <f>'[2]44hs D'!H86</f>
        <v>0</v>
      </c>
      <c r="I85" s="105">
        <f>B$85*I$33</f>
        <v>2.4630287499999999</v>
      </c>
    </row>
    <row r="86" spans="1:9" x14ac:dyDescent="0.25">
      <c r="A86" s="31" t="s">
        <v>63</v>
      </c>
      <c r="B86" s="48">
        <f>'[2]44hs D'!B87</f>
        <v>2.0063888888888887E-4</v>
      </c>
      <c r="C86" s="105">
        <f t="shared" si="19"/>
        <v>0.98408499474999989</v>
      </c>
      <c r="D86" s="48">
        <f>'[2]44hs D'!D87</f>
        <v>0</v>
      </c>
      <c r="E86" s="105">
        <f t="shared" si="20"/>
        <v>1.0677307456111109</v>
      </c>
      <c r="F86" s="48">
        <f>'[2]44hs D'!F87</f>
        <v>0</v>
      </c>
      <c r="G86" s="105">
        <f t="shared" si="18"/>
        <v>1.1295528038888889</v>
      </c>
      <c r="H86" s="48">
        <f>'[2]44hs D'!H87</f>
        <v>0</v>
      </c>
      <c r="I86" s="105">
        <f>B$86*I$33</f>
        <v>1.1860304440833334</v>
      </c>
    </row>
    <row r="87" spans="1:9" ht="15.75" customHeight="1" x14ac:dyDescent="0.25">
      <c r="A87" s="123" t="s">
        <v>62</v>
      </c>
      <c r="B87" s="48">
        <f>'[2]44hs D'!B88</f>
        <v>0</v>
      </c>
      <c r="C87" s="105">
        <f t="shared" si="19"/>
        <v>0</v>
      </c>
      <c r="D87" s="48">
        <f>'[2]44hs D'!D88</f>
        <v>0</v>
      </c>
      <c r="E87" s="105">
        <f t="shared" si="20"/>
        <v>0</v>
      </c>
      <c r="F87" s="48">
        <f>'[2]44hs D'!F88</f>
        <v>0</v>
      </c>
      <c r="G87" s="105">
        <f t="shared" si="18"/>
        <v>0</v>
      </c>
      <c r="H87" s="48">
        <f>'[2]44hs D'!H88</f>
        <v>0</v>
      </c>
      <c r="I87" s="105">
        <f>B$87*I$33</f>
        <v>0</v>
      </c>
    </row>
    <row r="88" spans="1:9" ht="15" customHeight="1" x14ac:dyDescent="0.25">
      <c r="A88" s="124" t="s">
        <v>22</v>
      </c>
      <c r="B88" s="46">
        <f>SUM(B82:B87)</f>
        <v>1.0403416666666665E-2</v>
      </c>
      <c r="C88" s="105">
        <f t="shared" si="19"/>
        <v>51.026230719749989</v>
      </c>
      <c r="D88" s="46">
        <f>SUM(D82:D87)</f>
        <v>9.2999999999999992E-3</v>
      </c>
      <c r="E88" s="105">
        <f t="shared" si="20"/>
        <v>55.363383917833318</v>
      </c>
      <c r="F88" s="46">
        <f>SUM(F82:F87)</f>
        <v>9.2999999999999992E-3</v>
      </c>
      <c r="G88" s="105">
        <f t="shared" si="18"/>
        <v>58.568947081666664</v>
      </c>
      <c r="H88" s="46">
        <f>SUM(H82:H87)</f>
        <v>9.2999999999999992E-3</v>
      </c>
      <c r="I88" s="105">
        <f>B$88*I$33</f>
        <v>61.497394435749996</v>
      </c>
    </row>
    <row r="89" spans="1:9" ht="15" customHeight="1" x14ac:dyDescent="0.25">
      <c r="A89" s="16" t="s">
        <v>53</v>
      </c>
      <c r="B89" s="15">
        <f>SUM(B88:B88)</f>
        <v>1.0403416666666665E-2</v>
      </c>
      <c r="C89" s="10">
        <f>C88</f>
        <v>51.026230719749989</v>
      </c>
      <c r="D89" s="15">
        <f>SUM(D88:D88)</f>
        <v>9.2999999999999992E-3</v>
      </c>
      <c r="E89" s="10">
        <f>E88</f>
        <v>55.363383917833318</v>
      </c>
      <c r="F89" s="15">
        <f>SUM(F88:F88)</f>
        <v>9.2999999999999992E-3</v>
      </c>
      <c r="G89" s="10">
        <f>G88</f>
        <v>58.568947081666664</v>
      </c>
      <c r="H89" s="15">
        <f>SUM(H88:H88)</f>
        <v>9.2999999999999992E-3</v>
      </c>
      <c r="I89" s="10">
        <f>I88</f>
        <v>61.497394435749996</v>
      </c>
    </row>
    <row r="90" spans="1:9" x14ac:dyDescent="0.25">
      <c r="A90" s="23" t="s">
        <v>61</v>
      </c>
      <c r="B90" s="49"/>
      <c r="C90" s="12" t="s">
        <v>33</v>
      </c>
      <c r="D90" s="49"/>
      <c r="E90" s="12" t="s">
        <v>33</v>
      </c>
      <c r="F90" s="49"/>
      <c r="G90" s="12" t="s">
        <v>33</v>
      </c>
      <c r="H90" s="49"/>
      <c r="I90" s="12" t="s">
        <v>33</v>
      </c>
    </row>
    <row r="91" spans="1:9" x14ac:dyDescent="0.25">
      <c r="A91" s="31" t="s">
        <v>60</v>
      </c>
      <c r="B91" s="48"/>
      <c r="C91" s="47">
        <f>C33/220*0.5*1*13</f>
        <v>144.913275</v>
      </c>
      <c r="D91" s="48"/>
      <c r="E91" s="47">
        <f>E33/220*0.5*1*13</f>
        <v>157.23068636363635</v>
      </c>
      <c r="F91" s="48"/>
      <c r="G91" s="47">
        <f>G33/220*0.5*1*13</f>
        <v>166.33440909090911</v>
      </c>
      <c r="H91" s="48"/>
      <c r="I91" s="47">
        <f>I33/220*0.5*1*13</f>
        <v>174.65112954545455</v>
      </c>
    </row>
    <row r="92" spans="1:9" ht="0.75" customHeight="1" x14ac:dyDescent="0.25">
      <c r="A92" s="14"/>
      <c r="B92" s="46"/>
      <c r="C92" s="11"/>
      <c r="D92" s="46"/>
      <c r="E92" s="11"/>
      <c r="F92" s="46"/>
      <c r="G92" s="11"/>
      <c r="H92" s="46"/>
      <c r="I92" s="11"/>
    </row>
    <row r="93" spans="1:9" ht="15" customHeight="1" x14ac:dyDescent="0.25">
      <c r="A93" s="16" t="s">
        <v>59</v>
      </c>
      <c r="B93" s="15"/>
      <c r="C93" s="10">
        <f>SUM(C90:C91)</f>
        <v>144.913275</v>
      </c>
      <c r="D93" s="15"/>
      <c r="E93" s="10">
        <f>SUM(E90:E91)</f>
        <v>157.23068636363635</v>
      </c>
      <c r="F93" s="15"/>
      <c r="G93" s="10">
        <f>SUM(G90:G91)</f>
        <v>166.33440909090911</v>
      </c>
      <c r="H93" s="15"/>
      <c r="I93" s="10">
        <f>SUM(I90:I91)</f>
        <v>174.65112954545455</v>
      </c>
    </row>
    <row r="94" spans="1:9" s="42" customFormat="1" ht="33" customHeight="1" x14ac:dyDescent="0.25">
      <c r="A94" s="243" t="s">
        <v>58</v>
      </c>
      <c r="B94" s="244"/>
      <c r="C94" s="274"/>
      <c r="D94" s="94"/>
      <c r="E94" s="69"/>
      <c r="F94" s="94"/>
      <c r="G94" s="69"/>
      <c r="H94" s="94"/>
      <c r="I94" s="69"/>
    </row>
    <row r="95" spans="1:9" x14ac:dyDescent="0.25">
      <c r="A95" s="41" t="s">
        <v>57</v>
      </c>
      <c r="B95" s="107"/>
      <c r="C95" s="108"/>
      <c r="D95" s="107"/>
      <c r="E95" s="108"/>
      <c r="F95" s="107"/>
      <c r="G95" s="108"/>
      <c r="H95" s="107"/>
      <c r="I95" s="108"/>
    </row>
    <row r="96" spans="1:9" x14ac:dyDescent="0.25">
      <c r="A96" s="38" t="s">
        <v>56</v>
      </c>
      <c r="B96" s="38"/>
      <c r="C96" s="12" t="s">
        <v>33</v>
      </c>
      <c r="D96" s="38"/>
      <c r="E96" s="12" t="s">
        <v>33</v>
      </c>
      <c r="F96" s="38"/>
      <c r="G96" s="12" t="s">
        <v>33</v>
      </c>
      <c r="H96" s="38"/>
      <c r="I96" s="12" t="s">
        <v>33</v>
      </c>
    </row>
    <row r="97" spans="1:9" x14ac:dyDescent="0.25">
      <c r="A97" s="118" t="s">
        <v>55</v>
      </c>
      <c r="B97" s="119">
        <f>B89</f>
        <v>1.0403416666666665E-2</v>
      </c>
      <c r="C97" s="105">
        <f>C89</f>
        <v>51.026230719749989</v>
      </c>
      <c r="D97" s="119">
        <f>D89</f>
        <v>9.2999999999999992E-3</v>
      </c>
      <c r="E97" s="105">
        <v>0</v>
      </c>
      <c r="F97" s="119">
        <f>F89</f>
        <v>9.2999999999999992E-3</v>
      </c>
      <c r="G97" s="105">
        <v>0</v>
      </c>
      <c r="H97" s="119">
        <f>H89</f>
        <v>9.2999999999999992E-3</v>
      </c>
      <c r="I97" s="105">
        <v>0</v>
      </c>
    </row>
    <row r="98" spans="1:9" s="33" customFormat="1" x14ac:dyDescent="0.25">
      <c r="A98" s="118" t="s">
        <v>54</v>
      </c>
      <c r="B98" s="119"/>
      <c r="C98" s="125">
        <v>0</v>
      </c>
      <c r="D98" s="119"/>
      <c r="E98" s="125">
        <f>E93</f>
        <v>157.23068636363635</v>
      </c>
      <c r="F98" s="119"/>
      <c r="G98" s="125">
        <f>G89</f>
        <v>58.568947081666664</v>
      </c>
      <c r="H98" s="119"/>
      <c r="I98" s="125">
        <f>I89</f>
        <v>61.497394435749996</v>
      </c>
    </row>
    <row r="99" spans="1:9" x14ac:dyDescent="0.25">
      <c r="A99" s="16" t="s">
        <v>53</v>
      </c>
      <c r="B99" s="15">
        <f t="shared" ref="B99:G99" si="21">SUM(B97:B98)</f>
        <v>1.0403416666666665E-2</v>
      </c>
      <c r="C99" s="10">
        <f t="shared" si="21"/>
        <v>51.026230719749989</v>
      </c>
      <c r="D99" s="15">
        <f t="shared" si="21"/>
        <v>9.2999999999999992E-3</v>
      </c>
      <c r="E99" s="10">
        <f t="shared" si="21"/>
        <v>157.23068636363635</v>
      </c>
      <c r="F99" s="15">
        <f t="shared" si="21"/>
        <v>9.2999999999999992E-3</v>
      </c>
      <c r="G99" s="10">
        <f t="shared" si="21"/>
        <v>58.568947081666664</v>
      </c>
      <c r="H99" s="15">
        <f t="shared" ref="H99:I99" si="22">SUM(H97:H98)</f>
        <v>9.2999999999999992E-3</v>
      </c>
      <c r="I99" s="10">
        <f t="shared" si="22"/>
        <v>61.497394435749996</v>
      </c>
    </row>
    <row r="100" spans="1:9" s="8" customFormat="1" x14ac:dyDescent="0.25">
      <c r="A100" s="38"/>
      <c r="B100" s="15"/>
      <c r="C100" s="10"/>
      <c r="D100" s="15"/>
      <c r="E100" s="10"/>
      <c r="F100" s="15"/>
      <c r="G100" s="10"/>
      <c r="H100" s="15"/>
      <c r="I100" s="10"/>
    </row>
    <row r="101" spans="1:9" s="33" customFormat="1" x14ac:dyDescent="0.25">
      <c r="A101" s="26" t="s">
        <v>52</v>
      </c>
      <c r="B101" s="102"/>
      <c r="C101" s="103"/>
      <c r="D101" s="102"/>
      <c r="E101" s="103"/>
      <c r="F101" s="102"/>
      <c r="G101" s="103"/>
      <c r="H101" s="102"/>
      <c r="I101" s="103"/>
    </row>
    <row r="102" spans="1:9" x14ac:dyDescent="0.25">
      <c r="A102" s="23" t="s">
        <v>51</v>
      </c>
      <c r="B102" s="104"/>
      <c r="C102" s="12" t="s">
        <v>33</v>
      </c>
      <c r="D102" s="104"/>
      <c r="E102" s="12" t="s">
        <v>33</v>
      </c>
      <c r="F102" s="104"/>
      <c r="G102" s="12" t="s">
        <v>33</v>
      </c>
      <c r="H102" s="104"/>
      <c r="I102" s="12" t="s">
        <v>33</v>
      </c>
    </row>
    <row r="103" spans="1:9" x14ac:dyDescent="0.25">
      <c r="A103" s="31" t="s">
        <v>50</v>
      </c>
      <c r="B103" s="114"/>
      <c r="C103" s="105">
        <v>0</v>
      </c>
      <c r="D103" s="114"/>
      <c r="E103" s="105">
        <f>C103</f>
        <v>0</v>
      </c>
      <c r="F103" s="114"/>
      <c r="G103" s="105">
        <f>E103</f>
        <v>0</v>
      </c>
      <c r="H103" s="114"/>
      <c r="I103" s="105">
        <f>G103</f>
        <v>0</v>
      </c>
    </row>
    <row r="104" spans="1:9" x14ac:dyDescent="0.25">
      <c r="A104" s="31" t="s">
        <v>49</v>
      </c>
      <c r="B104" s="114"/>
      <c r="C104" s="105">
        <v>0</v>
      </c>
      <c r="D104" s="114"/>
      <c r="E104" s="105">
        <f>C104</f>
        <v>0</v>
      </c>
      <c r="F104" s="114"/>
      <c r="G104" s="105">
        <f>E104</f>
        <v>0</v>
      </c>
      <c r="H104" s="114"/>
      <c r="I104" s="105">
        <f>G104</f>
        <v>0</v>
      </c>
    </row>
    <row r="105" spans="1:9" x14ac:dyDescent="0.25">
      <c r="A105" s="31" t="s">
        <v>48</v>
      </c>
      <c r="B105" s="114"/>
      <c r="C105" s="105">
        <v>0</v>
      </c>
      <c r="D105" s="114"/>
      <c r="E105" s="105">
        <f>C105</f>
        <v>0</v>
      </c>
      <c r="F105" s="114"/>
      <c r="G105" s="105">
        <f>E105</f>
        <v>0</v>
      </c>
      <c r="H105" s="114"/>
      <c r="I105" s="105">
        <f>G105</f>
        <v>0</v>
      </c>
    </row>
    <row r="106" spans="1:9" x14ac:dyDescent="0.25">
      <c r="A106" s="31" t="s">
        <v>47</v>
      </c>
      <c r="B106" s="114"/>
      <c r="C106" s="105">
        <v>0</v>
      </c>
      <c r="D106" s="114"/>
      <c r="E106" s="105"/>
      <c r="F106" s="114"/>
      <c r="G106" s="105"/>
      <c r="H106" s="114"/>
      <c r="I106" s="105"/>
    </row>
    <row r="107" spans="1:9" x14ac:dyDescent="0.25">
      <c r="A107" s="16" t="s">
        <v>46</v>
      </c>
      <c r="B107" s="15"/>
      <c r="C107" s="10">
        <f>SUM(C103:C106)</f>
        <v>0</v>
      </c>
      <c r="D107" s="15"/>
      <c r="E107" s="10">
        <f>SUM(E103:E106)</f>
        <v>0</v>
      </c>
      <c r="F107" s="15"/>
      <c r="G107" s="10">
        <f>SUM(G103:G106)</f>
        <v>0</v>
      </c>
      <c r="H107" s="15"/>
      <c r="I107" s="10">
        <f>SUM(I103:I106)</f>
        <v>0</v>
      </c>
    </row>
    <row r="108" spans="1:9" x14ac:dyDescent="0.25">
      <c r="A108" s="14"/>
      <c r="B108" s="13"/>
      <c r="C108" s="11"/>
      <c r="D108" s="13"/>
      <c r="E108" s="11"/>
      <c r="F108" s="13"/>
      <c r="G108" s="11"/>
      <c r="H108" s="13"/>
      <c r="I108" s="11"/>
    </row>
    <row r="109" spans="1:9" x14ac:dyDescent="0.25">
      <c r="A109" s="26" t="s">
        <v>45</v>
      </c>
      <c r="B109" s="102"/>
      <c r="C109" s="103"/>
      <c r="D109" s="102"/>
      <c r="E109" s="103"/>
      <c r="F109" s="102"/>
      <c r="G109" s="103"/>
      <c r="H109" s="102"/>
      <c r="I109" s="103"/>
    </row>
    <row r="110" spans="1:9" x14ac:dyDescent="0.25">
      <c r="A110" s="23" t="s">
        <v>44</v>
      </c>
      <c r="B110" s="104"/>
      <c r="C110" s="16" t="s">
        <v>33</v>
      </c>
      <c r="D110" s="104"/>
      <c r="E110" s="16" t="s">
        <v>33</v>
      </c>
      <c r="F110" s="104"/>
      <c r="G110" s="16" t="s">
        <v>33</v>
      </c>
      <c r="H110" s="104"/>
      <c r="I110" s="16" t="s">
        <v>33</v>
      </c>
    </row>
    <row r="111" spans="1:9" x14ac:dyDescent="0.25">
      <c r="A111" s="31" t="s">
        <v>43</v>
      </c>
      <c r="B111" s="48">
        <v>0.01</v>
      </c>
      <c r="C111" s="105">
        <f>C127*B111</f>
        <v>15.822655343995496</v>
      </c>
      <c r="D111" s="48">
        <v>0.01</v>
      </c>
      <c r="E111" s="105">
        <v>17.170000000000002</v>
      </c>
      <c r="F111" s="48">
        <v>0.01</v>
      </c>
      <c r="G111" s="105">
        <f>F111*G127</f>
        <v>18.16156612907</v>
      </c>
      <c r="H111" s="48">
        <v>0.01</v>
      </c>
      <c r="I111" s="105">
        <f>H111*I127</f>
        <v>19.069644435523504</v>
      </c>
    </row>
    <row r="112" spans="1:9" x14ac:dyDescent="0.25">
      <c r="A112" s="31" t="s">
        <v>42</v>
      </c>
      <c r="B112" s="48">
        <v>1.44E-2</v>
      </c>
      <c r="C112" s="105">
        <f>(C127+C111)*B112</f>
        <v>23.012469932307045</v>
      </c>
      <c r="D112" s="48">
        <v>1.44E-2</v>
      </c>
      <c r="E112" s="105">
        <v>24.96</v>
      </c>
      <c r="F112" s="48">
        <v>1.44E-2</v>
      </c>
      <c r="G112" s="105">
        <f>(G127+G111)*B112</f>
        <v>26.414181778119406</v>
      </c>
      <c r="H112" s="48">
        <v>1.44E-2</v>
      </c>
      <c r="I112" s="105">
        <f>(I127+I111)*D112</f>
        <v>27.734890867025381</v>
      </c>
    </row>
    <row r="113" spans="1:9" x14ac:dyDescent="0.25">
      <c r="A113" s="31" t="s">
        <v>41</v>
      </c>
      <c r="B113" s="48">
        <f>SUM(B114:B116)</f>
        <v>8.6499999999999994E-2</v>
      </c>
      <c r="C113" s="105">
        <f ca="1">SUM(C114:C116)</f>
        <v>153.50323706837571</v>
      </c>
      <c r="D113" s="48">
        <f>SUM(D114:D116)</f>
        <v>8.6499999999999994E-2</v>
      </c>
      <c r="E113" s="105">
        <f>D113*E129</f>
        <v>166.55055999999999</v>
      </c>
      <c r="F113" s="48">
        <f>SUM(F114:F116)</f>
        <v>8.6499999999999994E-2</v>
      </c>
      <c r="G113" s="105">
        <f>G129*F113</f>
        <v>176.19414254015038</v>
      </c>
      <c r="H113" s="48">
        <f>SUM(H114:H116)</f>
        <v>8.6499999999999994E-2</v>
      </c>
      <c r="I113" s="105">
        <f>I129*H113</f>
        <v>185.00384966715794</v>
      </c>
    </row>
    <row r="114" spans="1:9" x14ac:dyDescent="0.25">
      <c r="A114" s="31" t="s">
        <v>40</v>
      </c>
      <c r="B114" s="48">
        <v>3.6499999999999998E-2</v>
      </c>
      <c r="C114" s="105">
        <f ca="1">C129*B114</f>
        <v>64.773042231164311</v>
      </c>
      <c r="D114" s="48">
        <v>3.6499999999999998E-2</v>
      </c>
      <c r="E114" s="105">
        <f>D114*E129</f>
        <v>70.278559999999999</v>
      </c>
      <c r="F114" s="48">
        <v>3.6499999999999998E-2</v>
      </c>
      <c r="G114" s="105">
        <f>B114*$G$129</f>
        <v>74.347817372433397</v>
      </c>
      <c r="H114" s="48">
        <v>3.6499999999999998E-2</v>
      </c>
      <c r="I114" s="105">
        <f>H114*$G$129</f>
        <v>74.347817372433397</v>
      </c>
    </row>
    <row r="115" spans="1:9" x14ac:dyDescent="0.25">
      <c r="A115" s="31" t="s">
        <v>39</v>
      </c>
      <c r="B115" s="48">
        <v>0</v>
      </c>
      <c r="C115" s="105"/>
      <c r="D115" s="48">
        <v>0</v>
      </c>
      <c r="E115" s="105"/>
      <c r="F115" s="48">
        <v>0</v>
      </c>
      <c r="G115" s="105">
        <f>B115*$G$129</f>
        <v>0</v>
      </c>
      <c r="H115" s="48">
        <v>0</v>
      </c>
      <c r="I115" s="105">
        <f>D115*$G$129</f>
        <v>0</v>
      </c>
    </row>
    <row r="116" spans="1:9" x14ac:dyDescent="0.25">
      <c r="A116" s="31" t="s">
        <v>38</v>
      </c>
      <c r="B116" s="48">
        <v>0.05</v>
      </c>
      <c r="C116" s="105">
        <f ca="1">C129*B116</f>
        <v>88.7301948372114</v>
      </c>
      <c r="D116" s="48">
        <v>0.05</v>
      </c>
      <c r="E116" s="105">
        <f>D116*E129</f>
        <v>96.272000000000006</v>
      </c>
      <c r="F116" s="48">
        <v>0.05</v>
      </c>
      <c r="G116" s="105">
        <f>B116*$G$129</f>
        <v>101.846325167717</v>
      </c>
      <c r="H116" s="48">
        <v>0.05</v>
      </c>
      <c r="I116" s="105">
        <f>H116*$G$129</f>
        <v>101.846325167717</v>
      </c>
    </row>
    <row r="117" spans="1:9" x14ac:dyDescent="0.25">
      <c r="A117" s="31" t="s">
        <v>37</v>
      </c>
      <c r="B117" s="114"/>
      <c r="C117" s="105"/>
      <c r="D117" s="114"/>
      <c r="E117" s="105"/>
      <c r="F117" s="114"/>
      <c r="G117" s="105"/>
      <c r="H117" s="114"/>
      <c r="I117" s="105"/>
    </row>
    <row r="118" spans="1:9" x14ac:dyDescent="0.25">
      <c r="A118" s="16" t="s">
        <v>36</v>
      </c>
      <c r="B118" s="15"/>
      <c r="C118" s="10">
        <f ca="1">SUM(C111:C113)</f>
        <v>192.33836234467825</v>
      </c>
      <c r="D118" s="15"/>
      <c r="E118" s="10">
        <f>SUM(E111:E113)+0.01</f>
        <v>208.69055999999998</v>
      </c>
      <c r="F118" s="15"/>
      <c r="G118" s="10">
        <f>G113+G112+G111</f>
        <v>220.76989044733978</v>
      </c>
      <c r="H118" s="15"/>
      <c r="I118" s="10">
        <f>I113+I112+I111</f>
        <v>231.80838496970682</v>
      </c>
    </row>
    <row r="119" spans="1:9" x14ac:dyDescent="0.25">
      <c r="A119" s="14"/>
      <c r="B119" s="13"/>
      <c r="C119" s="11"/>
      <c r="D119" s="13"/>
      <c r="E119" s="11"/>
      <c r="F119" s="13"/>
      <c r="G119" s="11"/>
      <c r="H119" s="13"/>
      <c r="I119" s="11"/>
    </row>
    <row r="120" spans="1:9" x14ac:dyDescent="0.25">
      <c r="A120" s="263" t="s">
        <v>35</v>
      </c>
      <c r="B120" s="263"/>
      <c r="C120" s="263"/>
      <c r="D120" s="95"/>
      <c r="E120" s="8"/>
      <c r="F120" s="95"/>
      <c r="G120" s="8"/>
      <c r="H120" s="95"/>
      <c r="I120" s="8"/>
    </row>
    <row r="121" spans="1:9" x14ac:dyDescent="0.25">
      <c r="A121" s="264" t="s">
        <v>34</v>
      </c>
      <c r="B121" s="264"/>
      <c r="C121" s="12" t="s">
        <v>33</v>
      </c>
      <c r="D121" s="95"/>
      <c r="E121" s="12" t="s">
        <v>33</v>
      </c>
      <c r="F121" s="95"/>
      <c r="G121" s="12" t="s">
        <v>33</v>
      </c>
      <c r="H121" s="95"/>
      <c r="I121" s="12" t="s">
        <v>33</v>
      </c>
    </row>
    <row r="122" spans="1:9" x14ac:dyDescent="0.25">
      <c r="A122" s="255" t="s">
        <v>32</v>
      </c>
      <c r="B122" s="255"/>
      <c r="C122" s="11">
        <v>0</v>
      </c>
      <c r="D122" s="95"/>
      <c r="E122" s="11">
        <v>0</v>
      </c>
      <c r="F122" s="95"/>
      <c r="G122" s="11">
        <v>0</v>
      </c>
      <c r="H122" s="95"/>
      <c r="I122" s="11">
        <v>0</v>
      </c>
    </row>
    <row r="123" spans="1:9" x14ac:dyDescent="0.25">
      <c r="A123" s="255" t="s">
        <v>31</v>
      </c>
      <c r="B123" s="255"/>
      <c r="C123" s="11">
        <f>C68</f>
        <v>1355.7626299502997</v>
      </c>
      <c r="D123" s="95"/>
      <c r="E123" s="11">
        <f>E68</f>
        <v>1471.0004232065999</v>
      </c>
      <c r="F123" s="95"/>
      <c r="G123" s="11">
        <f>G68</f>
        <v>1556.171965062</v>
      </c>
      <c r="H123" s="95"/>
      <c r="I123" s="11">
        <f>I68</f>
        <v>1633.9805633151002</v>
      </c>
    </row>
    <row r="124" spans="1:9" x14ac:dyDescent="0.25">
      <c r="A124" s="255" t="s">
        <v>30</v>
      </c>
      <c r="B124" s="255"/>
      <c r="C124" s="11">
        <f>C78</f>
        <v>175.47667372949996</v>
      </c>
      <c r="D124" s="95"/>
      <c r="E124" s="11">
        <f>E78</f>
        <v>190.39192821566658</v>
      </c>
      <c r="F124" s="95"/>
      <c r="G124" s="11">
        <f>G78</f>
        <v>201.41570076333332</v>
      </c>
      <c r="H124" s="95"/>
      <c r="I124" s="11">
        <f>I78</f>
        <v>211.48648580149995</v>
      </c>
    </row>
    <row r="125" spans="1:9" x14ac:dyDescent="0.25">
      <c r="A125" s="255" t="s">
        <v>29</v>
      </c>
      <c r="B125" s="255"/>
      <c r="C125" s="11">
        <f>C99</f>
        <v>51.026230719749989</v>
      </c>
      <c r="D125" s="95"/>
      <c r="E125" s="11">
        <f>E89</f>
        <v>55.363383917833318</v>
      </c>
      <c r="F125" s="95"/>
      <c r="G125" s="11">
        <f>G99</f>
        <v>58.568947081666664</v>
      </c>
      <c r="H125" s="95"/>
      <c r="I125" s="11">
        <f>I99</f>
        <v>61.497394435749996</v>
      </c>
    </row>
    <row r="126" spans="1:9" x14ac:dyDescent="0.25">
      <c r="A126" s="255" t="s">
        <v>28</v>
      </c>
      <c r="B126" s="255"/>
      <c r="C126" s="11">
        <f>C107</f>
        <v>0</v>
      </c>
      <c r="D126" s="95"/>
      <c r="E126" s="11">
        <f>E107</f>
        <v>0</v>
      </c>
      <c r="F126" s="95"/>
      <c r="G126" s="11">
        <f>G107</f>
        <v>0</v>
      </c>
      <c r="H126" s="95"/>
      <c r="I126" s="11">
        <f>I107</f>
        <v>0</v>
      </c>
    </row>
    <row r="127" spans="1:9" x14ac:dyDescent="0.25">
      <c r="A127" s="263" t="s">
        <v>27</v>
      </c>
      <c r="B127" s="263"/>
      <c r="C127" s="11">
        <f>SUM(C122:C126)</f>
        <v>1582.2655343995496</v>
      </c>
      <c r="D127" s="95"/>
      <c r="E127" s="11">
        <f>SUM(E122:E126)</f>
        <v>1716.7557353400998</v>
      </c>
      <c r="F127" s="95"/>
      <c r="G127" s="11">
        <f>SUM(G122:G126)</f>
        <v>1816.156612907</v>
      </c>
      <c r="H127" s="95"/>
      <c r="I127" s="11">
        <f>SUM(I122:I126)</f>
        <v>1906.9644435523503</v>
      </c>
    </row>
    <row r="128" spans="1:9" x14ac:dyDescent="0.25">
      <c r="A128" s="255" t="s">
        <v>26</v>
      </c>
      <c r="B128" s="255"/>
      <c r="C128" s="11">
        <f ca="1">C118</f>
        <v>192.33836234467825</v>
      </c>
      <c r="D128" s="95"/>
      <c r="E128" s="11">
        <f>E118</f>
        <v>208.69055999999998</v>
      </c>
      <c r="F128" s="95"/>
      <c r="G128" s="11">
        <f>G118</f>
        <v>220.76989044733978</v>
      </c>
      <c r="H128" s="95"/>
      <c r="I128" s="11">
        <f>I118</f>
        <v>231.80838496970682</v>
      </c>
    </row>
    <row r="129" spans="1:9" ht="15.75" customHeight="1" x14ac:dyDescent="0.25">
      <c r="A129" s="265" t="s">
        <v>25</v>
      </c>
      <c r="B129" s="265"/>
      <c r="C129" s="10">
        <f ca="1">SUM(C127:C128)</f>
        <v>1774.6038967442278</v>
      </c>
      <c r="D129" s="96"/>
      <c r="E129" s="10">
        <v>1925.44</v>
      </c>
      <c r="F129" s="96"/>
      <c r="G129" s="10">
        <f>(G127+G111+G112)/0.9135</f>
        <v>2036.92650335434</v>
      </c>
      <c r="H129" s="96"/>
      <c r="I129" s="10">
        <f>(I127+I111+I112)/0.9135</f>
        <v>2138.7728285220574</v>
      </c>
    </row>
    <row r="130" spans="1:9" x14ac:dyDescent="0.25">
      <c r="A130" s="266"/>
      <c r="B130" s="267"/>
      <c r="C130" s="268"/>
      <c r="D130" s="95"/>
      <c r="E130" s="8"/>
      <c r="F130" s="95"/>
      <c r="G130" s="8"/>
      <c r="H130" s="95"/>
      <c r="I130" s="8"/>
    </row>
    <row r="131" spans="1:9" ht="15.75" customHeight="1" x14ac:dyDescent="0.25">
      <c r="A131" s="265" t="s">
        <v>24</v>
      </c>
      <c r="B131" s="265"/>
      <c r="C131" s="10">
        <f ca="1">C129*2</f>
        <v>3549.2077934884555</v>
      </c>
      <c r="D131" s="95"/>
      <c r="E131" s="10">
        <f>E129*2+0.01</f>
        <v>3850.8900000000003</v>
      </c>
      <c r="F131" s="95"/>
      <c r="G131" s="10">
        <f>G129*2</f>
        <v>4073.8530067086799</v>
      </c>
      <c r="H131" s="95"/>
      <c r="I131" s="10">
        <f>I129*2</f>
        <v>4277.5456570441147</v>
      </c>
    </row>
    <row r="132" spans="1:9" x14ac:dyDescent="0.25">
      <c r="B132" s="8"/>
      <c r="C132" s="8"/>
      <c r="D132" s="8"/>
      <c r="E132" s="8"/>
      <c r="F132" s="8"/>
      <c r="G132" s="8"/>
      <c r="H132" s="8"/>
      <c r="I132" s="8"/>
    </row>
    <row r="133" spans="1:9" x14ac:dyDescent="0.25">
      <c r="B133" s="8"/>
      <c r="C133" s="8"/>
      <c r="D133" s="8"/>
      <c r="E133" s="8"/>
      <c r="F133" s="8"/>
      <c r="G133" s="8"/>
      <c r="H133" s="8"/>
      <c r="I133" s="8"/>
    </row>
    <row r="134" spans="1:9" x14ac:dyDescent="0.25">
      <c r="B134" s="8"/>
      <c r="C134" s="8"/>
      <c r="D134" s="8"/>
      <c r="E134" s="8"/>
      <c r="F134" s="8"/>
      <c r="G134" s="8"/>
      <c r="H134" s="8"/>
      <c r="I134" s="8"/>
    </row>
    <row r="135" spans="1:9" x14ac:dyDescent="0.25">
      <c r="B135" s="8"/>
      <c r="C135" s="8"/>
      <c r="D135" s="8"/>
      <c r="E135" s="8"/>
      <c r="F135" s="8"/>
      <c r="G135" s="8"/>
      <c r="H135" s="8"/>
      <c r="I135" s="8"/>
    </row>
    <row r="136" spans="1:9" x14ac:dyDescent="0.25">
      <c r="B136" s="8"/>
      <c r="C136" s="8"/>
      <c r="D136" s="8"/>
      <c r="E136" s="8"/>
      <c r="F136" s="8"/>
      <c r="G136" s="8"/>
      <c r="H136" s="8"/>
      <c r="I136" s="8"/>
    </row>
    <row r="137" spans="1:9" x14ac:dyDescent="0.25">
      <c r="B137" s="8"/>
      <c r="C137" s="8"/>
      <c r="D137" s="8"/>
      <c r="E137" s="8"/>
      <c r="F137" s="8"/>
      <c r="G137" s="8"/>
      <c r="H137" s="8"/>
      <c r="I137" s="8"/>
    </row>
    <row r="138" spans="1:9" x14ac:dyDescent="0.25">
      <c r="B138" s="8"/>
      <c r="C138" s="8"/>
      <c r="D138" s="8"/>
      <c r="E138" s="8"/>
      <c r="F138" s="8"/>
      <c r="G138" s="8"/>
      <c r="H138" s="8"/>
      <c r="I138" s="8"/>
    </row>
    <row r="139" spans="1:9" x14ac:dyDescent="0.25">
      <c r="B139" s="8"/>
      <c r="C139" s="8"/>
      <c r="D139" s="8"/>
      <c r="E139" s="8"/>
      <c r="F139" s="8"/>
      <c r="G139" s="8"/>
      <c r="H139" s="8"/>
      <c r="I139" s="8"/>
    </row>
    <row r="140" spans="1:9" x14ac:dyDescent="0.25">
      <c r="B140" s="8"/>
      <c r="C140" s="8"/>
      <c r="D140" s="8"/>
      <c r="E140" s="8"/>
      <c r="F140" s="8"/>
      <c r="G140" s="8"/>
      <c r="H140" s="8"/>
      <c r="I140" s="8"/>
    </row>
    <row r="141" spans="1:9" x14ac:dyDescent="0.25">
      <c r="A141" s="9"/>
      <c r="B141" s="8"/>
      <c r="C141" s="8"/>
      <c r="D141" s="8"/>
      <c r="E141" s="8"/>
      <c r="F141" s="8"/>
      <c r="G141" s="8"/>
      <c r="H141" s="8"/>
      <c r="I141" s="8"/>
    </row>
    <row r="142" spans="1:9" x14ac:dyDescent="0.25">
      <c r="B142" s="8"/>
      <c r="C142" s="8"/>
      <c r="D142" s="8"/>
      <c r="E142" s="8"/>
      <c r="F142" s="8"/>
      <c r="G142" s="8"/>
      <c r="H142" s="8"/>
      <c r="I142" s="8"/>
    </row>
    <row r="143" spans="1:9" x14ac:dyDescent="0.25">
      <c r="B143" s="8"/>
      <c r="C143" s="8"/>
      <c r="D143" s="8"/>
      <c r="E143" s="8"/>
      <c r="F143" s="8"/>
      <c r="G143" s="8"/>
      <c r="H143" s="8"/>
      <c r="I143" s="8"/>
    </row>
    <row r="144" spans="1:9" x14ac:dyDescent="0.25">
      <c r="B144" s="8"/>
      <c r="C144" s="8"/>
      <c r="D144" s="8"/>
      <c r="E144" s="8"/>
      <c r="F144" s="8"/>
      <c r="G144" s="8"/>
      <c r="H144" s="8"/>
      <c r="I144" s="8"/>
    </row>
    <row r="145" spans="2:9" x14ac:dyDescent="0.25">
      <c r="B145" s="8"/>
      <c r="C145" s="8"/>
      <c r="D145" s="8"/>
      <c r="E145" s="8"/>
      <c r="F145" s="8"/>
      <c r="G145" s="8"/>
      <c r="H145" s="8"/>
      <c r="I145" s="8"/>
    </row>
    <row r="146" spans="2:9" x14ac:dyDescent="0.25">
      <c r="B146" s="8"/>
      <c r="C146" s="8"/>
      <c r="D146" s="8"/>
      <c r="E146" s="8"/>
      <c r="F146" s="8"/>
      <c r="G146" s="8"/>
      <c r="H146" s="8"/>
      <c r="I146" s="8"/>
    </row>
    <row r="147" spans="2:9" x14ac:dyDescent="0.25">
      <c r="B147" s="8"/>
      <c r="C147" s="8"/>
      <c r="D147" s="8"/>
      <c r="E147" s="8"/>
      <c r="F147" s="8"/>
      <c r="G147" s="8"/>
      <c r="H147" s="8"/>
      <c r="I147" s="8"/>
    </row>
    <row r="148" spans="2:9" x14ac:dyDescent="0.25">
      <c r="B148" s="8"/>
      <c r="C148" s="8"/>
      <c r="D148" s="8"/>
      <c r="E148" s="8"/>
      <c r="F148" s="8"/>
      <c r="G148" s="8"/>
      <c r="H148" s="8"/>
      <c r="I148" s="8"/>
    </row>
    <row r="149" spans="2:9" x14ac:dyDescent="0.25">
      <c r="B149" s="8"/>
      <c r="C149" s="8"/>
      <c r="D149" s="8"/>
      <c r="E149" s="8"/>
      <c r="F149" s="8"/>
      <c r="G149" s="8"/>
      <c r="H149" s="8"/>
      <c r="I149" s="8"/>
    </row>
    <row r="150" spans="2:9" x14ac:dyDescent="0.25">
      <c r="B150" s="8"/>
      <c r="C150" s="8"/>
      <c r="D150" s="8"/>
      <c r="E150" s="8"/>
      <c r="F150" s="8"/>
      <c r="G150" s="8"/>
      <c r="H150" s="8"/>
      <c r="I150" s="8"/>
    </row>
    <row r="151" spans="2:9" x14ac:dyDescent="0.25">
      <c r="B151" s="8"/>
      <c r="C151" s="8"/>
      <c r="D151" s="8"/>
      <c r="E151" s="8"/>
      <c r="F151" s="8"/>
      <c r="G151" s="8"/>
      <c r="H151" s="8"/>
      <c r="I151" s="8"/>
    </row>
    <row r="152" spans="2:9" x14ac:dyDescent="0.25">
      <c r="B152" s="8"/>
      <c r="C152" s="8"/>
      <c r="D152" s="8"/>
      <c r="E152" s="8"/>
      <c r="F152" s="8"/>
      <c r="G152" s="8"/>
      <c r="H152" s="8"/>
      <c r="I152" s="8"/>
    </row>
    <row r="153" spans="2:9" x14ac:dyDescent="0.25">
      <c r="B153" s="8"/>
      <c r="C153" s="8"/>
      <c r="D153" s="8"/>
      <c r="E153" s="8"/>
      <c r="F153" s="8"/>
      <c r="G153" s="8"/>
      <c r="H153" s="8"/>
      <c r="I153" s="8"/>
    </row>
    <row r="154" spans="2:9" x14ac:dyDescent="0.25">
      <c r="B154" s="8"/>
      <c r="C154" s="8"/>
      <c r="D154" s="8"/>
      <c r="E154" s="8"/>
      <c r="F154" s="8"/>
      <c r="G154" s="8"/>
      <c r="H154" s="8"/>
      <c r="I154" s="8"/>
    </row>
    <row r="155" spans="2:9" x14ac:dyDescent="0.25">
      <c r="B155" s="8"/>
      <c r="C155" s="8"/>
      <c r="D155" s="8"/>
      <c r="E155" s="8"/>
      <c r="F155" s="8"/>
      <c r="G155" s="8"/>
      <c r="H155" s="8"/>
      <c r="I155" s="8"/>
    </row>
    <row r="156" spans="2:9" x14ac:dyDescent="0.25">
      <c r="B156" s="8"/>
      <c r="C156" s="8"/>
      <c r="D156" s="8"/>
      <c r="E156" s="8"/>
      <c r="F156" s="8"/>
      <c r="G156" s="8"/>
      <c r="H156" s="8"/>
      <c r="I156" s="8"/>
    </row>
    <row r="157" spans="2:9" x14ac:dyDescent="0.25">
      <c r="B157" s="8"/>
      <c r="C157" s="8"/>
      <c r="D157" s="8"/>
      <c r="E157" s="8"/>
      <c r="F157" s="8"/>
      <c r="G157" s="8"/>
      <c r="H157" s="8"/>
      <c r="I157" s="8"/>
    </row>
    <row r="158" spans="2:9" x14ac:dyDescent="0.25">
      <c r="B158" s="8"/>
      <c r="C158" s="8"/>
      <c r="D158" s="8"/>
      <c r="E158" s="8"/>
      <c r="F158" s="8"/>
      <c r="G158" s="8"/>
      <c r="H158" s="8"/>
      <c r="I158" s="8"/>
    </row>
    <row r="159" spans="2:9" x14ac:dyDescent="0.25">
      <c r="B159" s="8"/>
      <c r="C159" s="8"/>
      <c r="D159" s="8"/>
      <c r="E159" s="8"/>
      <c r="F159" s="8"/>
      <c r="G159" s="8"/>
      <c r="H159" s="8"/>
      <c r="I159" s="8"/>
    </row>
    <row r="160" spans="2:9" x14ac:dyDescent="0.25">
      <c r="B160" s="8"/>
      <c r="C160" s="8"/>
      <c r="D160" s="8"/>
      <c r="E160" s="8"/>
      <c r="F160" s="8"/>
      <c r="G160" s="8"/>
      <c r="H160" s="8"/>
      <c r="I160" s="8"/>
    </row>
    <row r="161" spans="2:9" x14ac:dyDescent="0.25">
      <c r="B161" s="8"/>
      <c r="C161" s="8"/>
      <c r="D161" s="8"/>
      <c r="E161" s="8"/>
      <c r="F161" s="8"/>
      <c r="G161" s="8"/>
      <c r="H161" s="8"/>
      <c r="I161" s="8"/>
    </row>
    <row r="162" spans="2:9" x14ac:dyDescent="0.25">
      <c r="B162" s="8"/>
      <c r="C162" s="8"/>
      <c r="D162" s="8"/>
      <c r="E162" s="8"/>
      <c r="F162" s="8"/>
      <c r="G162" s="8"/>
      <c r="H162" s="8"/>
      <c r="I162" s="8"/>
    </row>
    <row r="163" spans="2:9" x14ac:dyDescent="0.25">
      <c r="B163" s="8"/>
      <c r="C163" s="8"/>
      <c r="D163" s="8"/>
      <c r="E163" s="8"/>
      <c r="F163" s="8"/>
      <c r="G163" s="8"/>
      <c r="H163" s="8"/>
      <c r="I163" s="8"/>
    </row>
    <row r="164" spans="2:9" x14ac:dyDescent="0.25">
      <c r="B164" s="8"/>
      <c r="C164" s="8"/>
      <c r="D164" s="8"/>
      <c r="E164" s="8"/>
      <c r="F164" s="8"/>
      <c r="G164" s="8"/>
      <c r="H164" s="8"/>
      <c r="I164" s="8"/>
    </row>
    <row r="165" spans="2:9" x14ac:dyDescent="0.25">
      <c r="B165" s="8"/>
      <c r="C165" s="8"/>
      <c r="D165" s="8"/>
      <c r="E165" s="8"/>
      <c r="F165" s="8"/>
      <c r="G165" s="8"/>
      <c r="H165" s="8"/>
      <c r="I165" s="8"/>
    </row>
    <row r="166" spans="2:9" x14ac:dyDescent="0.25">
      <c r="B166" s="8"/>
      <c r="C166" s="8"/>
      <c r="D166" s="8"/>
      <c r="E166" s="8"/>
      <c r="F166" s="8"/>
      <c r="G166" s="8"/>
      <c r="H166" s="8"/>
      <c r="I166" s="8"/>
    </row>
    <row r="167" spans="2:9" x14ac:dyDescent="0.25">
      <c r="B167" s="8"/>
      <c r="C167" s="8"/>
      <c r="D167" s="8"/>
      <c r="E167" s="8"/>
      <c r="F167" s="8"/>
      <c r="G167" s="8"/>
      <c r="H167" s="8"/>
      <c r="I167" s="8"/>
    </row>
    <row r="168" spans="2:9" x14ac:dyDescent="0.25">
      <c r="B168" s="8"/>
      <c r="C168" s="8"/>
      <c r="D168" s="8"/>
      <c r="E168" s="8"/>
      <c r="F168" s="8"/>
      <c r="G168" s="8"/>
      <c r="H168" s="8"/>
      <c r="I168" s="8"/>
    </row>
    <row r="169" spans="2:9" x14ac:dyDescent="0.25">
      <c r="B169" s="8"/>
      <c r="C169" s="8"/>
      <c r="D169" s="8"/>
      <c r="E169" s="8"/>
      <c r="F169" s="8"/>
      <c r="G169" s="8"/>
      <c r="H169" s="8"/>
      <c r="I169" s="8"/>
    </row>
    <row r="170" spans="2:9" x14ac:dyDescent="0.25">
      <c r="B170" s="8"/>
      <c r="C170" s="8"/>
      <c r="D170" s="8"/>
      <c r="E170" s="8"/>
      <c r="F170" s="8"/>
      <c r="G170" s="8"/>
      <c r="H170" s="8"/>
      <c r="I170" s="8"/>
    </row>
    <row r="171" spans="2:9" x14ac:dyDescent="0.25">
      <c r="B171" s="8"/>
      <c r="C171" s="8"/>
      <c r="D171" s="8"/>
      <c r="E171" s="8"/>
      <c r="F171" s="8"/>
      <c r="G171" s="8"/>
      <c r="H171" s="8"/>
      <c r="I171" s="8"/>
    </row>
    <row r="172" spans="2:9" x14ac:dyDescent="0.25">
      <c r="B172" s="8"/>
      <c r="C172" s="8"/>
      <c r="D172" s="8"/>
      <c r="E172" s="8"/>
      <c r="F172" s="8"/>
      <c r="G172" s="8"/>
      <c r="H172" s="8"/>
      <c r="I172" s="8"/>
    </row>
    <row r="173" spans="2:9" x14ac:dyDescent="0.25">
      <c r="B173" s="8"/>
      <c r="C173" s="8"/>
      <c r="D173" s="8"/>
      <c r="E173" s="8"/>
      <c r="F173" s="8"/>
      <c r="G173" s="8"/>
      <c r="H173" s="8"/>
      <c r="I173" s="8"/>
    </row>
    <row r="174" spans="2:9" x14ac:dyDescent="0.25">
      <c r="B174" s="8"/>
      <c r="C174" s="8"/>
      <c r="D174" s="8"/>
      <c r="E174" s="8"/>
      <c r="F174" s="8"/>
      <c r="G174" s="8"/>
      <c r="H174" s="8"/>
      <c r="I174" s="8"/>
    </row>
    <row r="175" spans="2:9" x14ac:dyDescent="0.25">
      <c r="B175" s="8"/>
      <c r="C175" s="8"/>
      <c r="D175" s="8"/>
      <c r="E175" s="8"/>
      <c r="F175" s="8"/>
      <c r="G175" s="8"/>
      <c r="H175" s="8"/>
      <c r="I175" s="8"/>
    </row>
    <row r="176" spans="2:9" x14ac:dyDescent="0.25">
      <c r="B176" s="8"/>
      <c r="C176" s="8"/>
      <c r="D176" s="8"/>
      <c r="E176" s="8"/>
      <c r="F176" s="8"/>
      <c r="G176" s="8"/>
      <c r="H176" s="8"/>
      <c r="I176" s="8"/>
    </row>
    <row r="177" spans="2:9" x14ac:dyDescent="0.25">
      <c r="B177" s="8"/>
      <c r="C177" s="8"/>
      <c r="D177" s="8"/>
      <c r="E177" s="8"/>
      <c r="F177" s="8"/>
      <c r="G177" s="8"/>
      <c r="H177" s="8"/>
      <c r="I177" s="8"/>
    </row>
    <row r="178" spans="2:9" x14ac:dyDescent="0.25">
      <c r="B178" s="8"/>
      <c r="C178" s="8"/>
      <c r="D178" s="8"/>
      <c r="E178" s="8"/>
      <c r="F178" s="8"/>
      <c r="G178" s="8"/>
      <c r="H178" s="8"/>
      <c r="I178" s="8"/>
    </row>
    <row r="179" spans="2:9" x14ac:dyDescent="0.25">
      <c r="B179" s="8"/>
      <c r="C179" s="8"/>
      <c r="D179" s="8"/>
      <c r="E179" s="8"/>
      <c r="F179" s="8"/>
      <c r="G179" s="8"/>
      <c r="H179" s="8"/>
      <c r="I179" s="8"/>
    </row>
    <row r="180" spans="2:9" x14ac:dyDescent="0.25">
      <c r="B180" s="8"/>
      <c r="C180" s="8"/>
      <c r="D180" s="8"/>
      <c r="E180" s="8"/>
      <c r="F180" s="8"/>
      <c r="G180" s="8"/>
      <c r="H180" s="8"/>
      <c r="I180" s="8"/>
    </row>
    <row r="181" spans="2:9" x14ac:dyDescent="0.25">
      <c r="B181" s="8"/>
      <c r="C181" s="8"/>
      <c r="D181" s="8"/>
      <c r="E181" s="8"/>
      <c r="F181" s="8"/>
      <c r="G181" s="8"/>
      <c r="H181" s="8"/>
      <c r="I181" s="8"/>
    </row>
    <row r="182" spans="2:9" x14ac:dyDescent="0.25">
      <c r="B182" s="8"/>
      <c r="C182" s="8"/>
      <c r="D182" s="8"/>
      <c r="E182" s="8"/>
      <c r="F182" s="8"/>
      <c r="G182" s="8"/>
      <c r="H182" s="8"/>
      <c r="I182" s="8"/>
    </row>
    <row r="183" spans="2:9" x14ac:dyDescent="0.25">
      <c r="B183" s="8"/>
      <c r="C183" s="8"/>
      <c r="D183" s="8"/>
      <c r="E183" s="8"/>
      <c r="F183" s="8"/>
      <c r="G183" s="8"/>
      <c r="H183" s="8"/>
      <c r="I183" s="8"/>
    </row>
    <row r="184" spans="2:9" x14ac:dyDescent="0.25">
      <c r="B184" s="8"/>
      <c r="C184" s="8"/>
      <c r="D184" s="8"/>
      <c r="E184" s="8"/>
      <c r="F184" s="8"/>
      <c r="G184" s="8"/>
      <c r="H184" s="8"/>
      <c r="I184" s="8"/>
    </row>
    <row r="185" spans="2:9" x14ac:dyDescent="0.25">
      <c r="B185" s="8"/>
      <c r="C185" s="8"/>
      <c r="D185" s="8"/>
      <c r="E185" s="8"/>
      <c r="F185" s="8"/>
      <c r="G185" s="8"/>
      <c r="H185" s="8"/>
      <c r="I185" s="8"/>
    </row>
    <row r="186" spans="2:9" x14ac:dyDescent="0.25">
      <c r="B186" s="8"/>
      <c r="C186" s="8"/>
      <c r="D186" s="8"/>
      <c r="E186" s="8"/>
      <c r="F186" s="8"/>
      <c r="G186" s="8"/>
      <c r="H186" s="8"/>
      <c r="I186" s="8"/>
    </row>
    <row r="187" spans="2:9" x14ac:dyDescent="0.25">
      <c r="B187" s="8"/>
      <c r="C187" s="8"/>
      <c r="D187" s="8"/>
      <c r="E187" s="8"/>
      <c r="F187" s="8"/>
      <c r="G187" s="8"/>
      <c r="H187" s="8"/>
      <c r="I187" s="8"/>
    </row>
    <row r="188" spans="2:9" x14ac:dyDescent="0.25">
      <c r="B188" s="8"/>
      <c r="C188" s="8"/>
      <c r="D188" s="8"/>
      <c r="E188" s="8"/>
      <c r="F188" s="8"/>
      <c r="G188" s="8"/>
      <c r="H188" s="8"/>
      <c r="I188" s="8"/>
    </row>
    <row r="189" spans="2:9" x14ac:dyDescent="0.25">
      <c r="B189" s="8"/>
      <c r="C189" s="8"/>
      <c r="D189" s="8"/>
      <c r="E189" s="8"/>
      <c r="F189" s="8"/>
      <c r="G189" s="8"/>
      <c r="H189" s="8"/>
      <c r="I189" s="8"/>
    </row>
    <row r="190" spans="2:9" x14ac:dyDescent="0.25">
      <c r="B190" s="8"/>
      <c r="C190" s="8"/>
      <c r="D190" s="8"/>
      <c r="E190" s="8"/>
      <c r="F190" s="8"/>
      <c r="G190" s="8"/>
      <c r="H190" s="8"/>
      <c r="I190" s="8"/>
    </row>
    <row r="191" spans="2:9" x14ac:dyDescent="0.25">
      <c r="B191" s="8"/>
      <c r="C191" s="8"/>
      <c r="D191" s="8"/>
      <c r="E191" s="8"/>
      <c r="F191" s="8"/>
      <c r="G191" s="8"/>
      <c r="H191" s="8"/>
      <c r="I191" s="8"/>
    </row>
    <row r="192" spans="2:9" x14ac:dyDescent="0.25">
      <c r="B192" s="8"/>
      <c r="C192" s="8"/>
      <c r="D192" s="8"/>
      <c r="E192" s="8"/>
      <c r="F192" s="8"/>
      <c r="G192" s="8"/>
      <c r="H192" s="8"/>
      <c r="I192" s="8"/>
    </row>
    <row r="193" spans="2:9" x14ac:dyDescent="0.25">
      <c r="B193" s="8"/>
      <c r="C193" s="8"/>
      <c r="D193" s="8"/>
      <c r="E193" s="8"/>
      <c r="F193" s="8"/>
      <c r="G193" s="8"/>
      <c r="H193" s="8"/>
      <c r="I193" s="8"/>
    </row>
    <row r="194" spans="2:9" x14ac:dyDescent="0.25">
      <c r="B194" s="8"/>
      <c r="C194" s="8"/>
      <c r="D194" s="8"/>
      <c r="E194" s="8"/>
      <c r="F194" s="8"/>
      <c r="G194" s="8"/>
      <c r="H194" s="8"/>
      <c r="I194" s="8"/>
    </row>
    <row r="195" spans="2:9" x14ac:dyDescent="0.25">
      <c r="B195" s="8"/>
      <c r="C195" s="8"/>
      <c r="D195" s="8"/>
      <c r="E195" s="8"/>
      <c r="F195" s="8"/>
      <c r="G195" s="8"/>
      <c r="H195" s="8"/>
      <c r="I195" s="8"/>
    </row>
    <row r="196" spans="2:9" x14ac:dyDescent="0.25">
      <c r="B196" s="8"/>
      <c r="C196" s="8"/>
      <c r="D196" s="8"/>
      <c r="E196" s="8"/>
      <c r="F196" s="8"/>
      <c r="G196" s="8"/>
      <c r="H196" s="8"/>
      <c r="I196" s="8"/>
    </row>
    <row r="197" spans="2:9" x14ac:dyDescent="0.25">
      <c r="B197" s="8"/>
      <c r="C197" s="8"/>
      <c r="D197" s="8"/>
      <c r="E197" s="8"/>
      <c r="F197" s="8"/>
      <c r="G197" s="8"/>
      <c r="H197" s="8"/>
      <c r="I197" s="8"/>
    </row>
    <row r="198" spans="2:9" x14ac:dyDescent="0.25">
      <c r="B198" s="8"/>
      <c r="C198" s="8"/>
      <c r="D198" s="8"/>
      <c r="E198" s="8"/>
      <c r="F198" s="8"/>
      <c r="G198" s="8"/>
      <c r="H198" s="8"/>
      <c r="I198" s="8"/>
    </row>
    <row r="199" spans="2:9" x14ac:dyDescent="0.25">
      <c r="B199" s="8"/>
      <c r="C199" s="8"/>
      <c r="D199" s="8"/>
      <c r="E199" s="8"/>
      <c r="F199" s="8"/>
      <c r="G199" s="8"/>
      <c r="H199" s="8"/>
      <c r="I199" s="8"/>
    </row>
    <row r="200" spans="2:9" x14ac:dyDescent="0.25">
      <c r="B200" s="8"/>
      <c r="C200" s="8"/>
      <c r="D200" s="8"/>
      <c r="E200" s="8"/>
      <c r="F200" s="8"/>
      <c r="G200" s="8"/>
      <c r="H200" s="8"/>
      <c r="I200" s="8"/>
    </row>
    <row r="201" spans="2:9" x14ac:dyDescent="0.25">
      <c r="B201" s="8"/>
      <c r="C201" s="8"/>
      <c r="D201" s="8"/>
      <c r="E201" s="8"/>
      <c r="F201" s="8"/>
      <c r="G201" s="8"/>
      <c r="H201" s="8"/>
      <c r="I201" s="8"/>
    </row>
    <row r="202" spans="2:9" x14ac:dyDescent="0.25">
      <c r="B202" s="8"/>
      <c r="C202" s="8"/>
      <c r="D202" s="8"/>
      <c r="E202" s="8"/>
      <c r="F202" s="8"/>
      <c r="G202" s="8"/>
      <c r="H202" s="8"/>
      <c r="I202" s="8"/>
    </row>
    <row r="203" spans="2:9" x14ac:dyDescent="0.25">
      <c r="B203" s="8"/>
      <c r="C203" s="8"/>
      <c r="D203" s="8"/>
      <c r="E203" s="8"/>
      <c r="F203" s="8"/>
      <c r="G203" s="8"/>
      <c r="H203" s="8"/>
      <c r="I203" s="8"/>
    </row>
    <row r="204" spans="2:9" x14ac:dyDescent="0.25">
      <c r="B204" s="8"/>
      <c r="C204" s="8"/>
      <c r="D204" s="8"/>
      <c r="E204" s="8"/>
      <c r="F204" s="8"/>
      <c r="G204" s="8"/>
      <c r="H204" s="8"/>
      <c r="I204" s="8"/>
    </row>
    <row r="205" spans="2:9" x14ac:dyDescent="0.25">
      <c r="B205" s="8"/>
      <c r="C205" s="8"/>
      <c r="D205" s="8"/>
      <c r="E205" s="8"/>
      <c r="F205" s="8"/>
      <c r="G205" s="8"/>
      <c r="H205" s="8"/>
      <c r="I205" s="8"/>
    </row>
    <row r="206" spans="2:9" x14ac:dyDescent="0.25">
      <c r="B206" s="8"/>
      <c r="C206" s="8"/>
      <c r="D206" s="8"/>
      <c r="E206" s="8"/>
      <c r="F206" s="8"/>
      <c r="G206" s="8"/>
      <c r="H206" s="8"/>
      <c r="I206" s="8"/>
    </row>
    <row r="207" spans="2:9" x14ac:dyDescent="0.25">
      <c r="B207" s="8"/>
      <c r="C207" s="8"/>
      <c r="D207" s="8"/>
      <c r="E207" s="8"/>
      <c r="F207" s="8"/>
      <c r="G207" s="8"/>
      <c r="H207" s="8"/>
      <c r="I207" s="8"/>
    </row>
    <row r="208" spans="2:9" x14ac:dyDescent="0.25">
      <c r="B208" s="8"/>
      <c r="C208" s="8"/>
      <c r="D208" s="8"/>
      <c r="E208" s="8"/>
      <c r="F208" s="8"/>
      <c r="G208" s="8"/>
      <c r="H208" s="8"/>
      <c r="I208" s="8"/>
    </row>
    <row r="209" spans="2:9" x14ac:dyDescent="0.25">
      <c r="B209" s="8"/>
      <c r="C209" s="8"/>
      <c r="D209" s="8"/>
      <c r="E209" s="8"/>
      <c r="F209" s="8"/>
      <c r="G209" s="8"/>
      <c r="H209" s="8"/>
      <c r="I209" s="8"/>
    </row>
    <row r="210" spans="2:9" x14ac:dyDescent="0.25">
      <c r="B210" s="8"/>
      <c r="C210" s="8"/>
      <c r="D210" s="8"/>
      <c r="E210" s="8"/>
      <c r="F210" s="8"/>
      <c r="G210" s="8"/>
      <c r="H210" s="8"/>
      <c r="I210" s="8"/>
    </row>
    <row r="211" spans="2:9" x14ac:dyDescent="0.25">
      <c r="B211" s="8"/>
      <c r="C211" s="8"/>
      <c r="D211" s="8"/>
      <c r="E211" s="8"/>
      <c r="F211" s="8"/>
      <c r="G211" s="8"/>
      <c r="H211" s="8"/>
      <c r="I211" s="8"/>
    </row>
    <row r="212" spans="2:9" x14ac:dyDescent="0.25">
      <c r="B212" s="8"/>
      <c r="C212" s="8"/>
      <c r="D212" s="8"/>
      <c r="E212" s="8"/>
      <c r="F212" s="8"/>
      <c r="G212" s="8"/>
      <c r="H212" s="8"/>
      <c r="I212" s="8"/>
    </row>
    <row r="213" spans="2:9" x14ac:dyDescent="0.25">
      <c r="B213" s="8"/>
      <c r="C213" s="8"/>
      <c r="D213" s="8"/>
      <c r="E213" s="8"/>
      <c r="F213" s="8"/>
      <c r="G213" s="8"/>
      <c r="H213" s="8"/>
      <c r="I213" s="8"/>
    </row>
    <row r="214" spans="2:9" x14ac:dyDescent="0.25">
      <c r="B214" s="8"/>
      <c r="C214" s="8"/>
      <c r="D214" s="8"/>
      <c r="E214" s="8"/>
      <c r="F214" s="8"/>
      <c r="G214" s="8"/>
      <c r="H214" s="8"/>
      <c r="I214" s="8"/>
    </row>
    <row r="215" spans="2:9" x14ac:dyDescent="0.25">
      <c r="B215" s="8"/>
      <c r="C215" s="8"/>
      <c r="D215" s="8"/>
      <c r="E215" s="8"/>
      <c r="F215" s="8"/>
      <c r="G215" s="8"/>
      <c r="H215" s="8"/>
      <c r="I215" s="8"/>
    </row>
    <row r="216" spans="2:9" x14ac:dyDescent="0.25">
      <c r="B216" s="8"/>
      <c r="C216" s="8"/>
      <c r="D216" s="8"/>
      <c r="E216" s="8"/>
      <c r="F216" s="8"/>
      <c r="G216" s="8"/>
      <c r="H216" s="8"/>
      <c r="I216" s="8"/>
    </row>
    <row r="217" spans="2:9" x14ac:dyDescent="0.25">
      <c r="B217" s="8"/>
      <c r="C217" s="8"/>
      <c r="D217" s="8"/>
      <c r="E217" s="8"/>
      <c r="F217" s="8"/>
      <c r="G217" s="8"/>
      <c r="H217" s="8"/>
      <c r="I217" s="8"/>
    </row>
    <row r="218" spans="2:9" x14ac:dyDescent="0.25">
      <c r="B218" s="8"/>
      <c r="C218" s="8"/>
      <c r="D218" s="8"/>
      <c r="E218" s="8"/>
      <c r="F218" s="8"/>
      <c r="G218" s="8"/>
      <c r="H218" s="8"/>
      <c r="I218" s="8"/>
    </row>
    <row r="219" spans="2:9" x14ac:dyDescent="0.25">
      <c r="B219" s="8"/>
      <c r="C219" s="8"/>
      <c r="D219" s="8"/>
      <c r="E219" s="8"/>
      <c r="F219" s="8"/>
      <c r="G219" s="8"/>
      <c r="H219" s="8"/>
      <c r="I219" s="8"/>
    </row>
    <row r="220" spans="2:9" x14ac:dyDescent="0.25">
      <c r="B220" s="8"/>
      <c r="C220" s="8"/>
      <c r="D220" s="8"/>
      <c r="E220" s="8"/>
      <c r="F220" s="8"/>
      <c r="G220" s="8"/>
      <c r="H220" s="8"/>
      <c r="I220" s="8"/>
    </row>
    <row r="221" spans="2:9" x14ac:dyDescent="0.25">
      <c r="B221" s="8"/>
      <c r="C221" s="8"/>
      <c r="D221" s="8"/>
      <c r="E221" s="8"/>
      <c r="F221" s="8"/>
      <c r="G221" s="8"/>
      <c r="H221" s="8"/>
      <c r="I221" s="8"/>
    </row>
    <row r="222" spans="2:9" x14ac:dyDescent="0.25">
      <c r="B222" s="8"/>
      <c r="C222" s="8"/>
      <c r="D222" s="8"/>
      <c r="E222" s="8"/>
      <c r="F222" s="8"/>
      <c r="G222" s="8"/>
      <c r="H222" s="8"/>
      <c r="I222" s="8"/>
    </row>
    <row r="223" spans="2:9" x14ac:dyDescent="0.25">
      <c r="B223" s="8"/>
      <c r="C223" s="8"/>
      <c r="D223" s="8"/>
      <c r="E223" s="8"/>
      <c r="F223" s="8"/>
      <c r="G223" s="8"/>
      <c r="H223" s="8"/>
      <c r="I223" s="8"/>
    </row>
  </sheetData>
  <mergeCells count="68">
    <mergeCell ref="H18:I18"/>
    <mergeCell ref="H19:I19"/>
    <mergeCell ref="H20:I20"/>
    <mergeCell ref="H21:I21"/>
    <mergeCell ref="H22:I22"/>
    <mergeCell ref="H5:I5"/>
    <mergeCell ref="H7:I7"/>
    <mergeCell ref="H8:I8"/>
    <mergeCell ref="H9:I9"/>
    <mergeCell ref="H10:I10"/>
    <mergeCell ref="B8:C8"/>
    <mergeCell ref="D8:E8"/>
    <mergeCell ref="F8:G8"/>
    <mergeCell ref="A1:C1"/>
    <mergeCell ref="A2:C2"/>
    <mergeCell ref="A3:C3"/>
    <mergeCell ref="A4:C4"/>
    <mergeCell ref="B5:C5"/>
    <mergeCell ref="D5:E5"/>
    <mergeCell ref="F5:G5"/>
    <mergeCell ref="A6:C6"/>
    <mergeCell ref="B7:C7"/>
    <mergeCell ref="D7:E7"/>
    <mergeCell ref="F7:G7"/>
    <mergeCell ref="B9:C9"/>
    <mergeCell ref="D9:E9"/>
    <mergeCell ref="F9:G9"/>
    <mergeCell ref="B10:C10"/>
    <mergeCell ref="D10:E10"/>
    <mergeCell ref="F10:G10"/>
    <mergeCell ref="A14:B14"/>
    <mergeCell ref="A15:C15"/>
    <mergeCell ref="A16:C16"/>
    <mergeCell ref="A17:C17"/>
    <mergeCell ref="B18:C18"/>
    <mergeCell ref="F18:G18"/>
    <mergeCell ref="B19:C19"/>
    <mergeCell ref="D19:E19"/>
    <mergeCell ref="F19:G19"/>
    <mergeCell ref="B20:C20"/>
    <mergeCell ref="D20:E20"/>
    <mergeCell ref="F20:G20"/>
    <mergeCell ref="D18:E18"/>
    <mergeCell ref="B21:C21"/>
    <mergeCell ref="D21:E21"/>
    <mergeCell ref="F21:G21"/>
    <mergeCell ref="B22:C22"/>
    <mergeCell ref="D22:E22"/>
    <mergeCell ref="F22:G22"/>
    <mergeCell ref="A124:B124"/>
    <mergeCell ref="A23:C23"/>
    <mergeCell ref="A34:C34"/>
    <mergeCell ref="A42:C42"/>
    <mergeCell ref="A43:C43"/>
    <mergeCell ref="A53:C53"/>
    <mergeCell ref="A62:C62"/>
    <mergeCell ref="A94:C94"/>
    <mergeCell ref="A120:C120"/>
    <mergeCell ref="A121:B121"/>
    <mergeCell ref="A122:B122"/>
    <mergeCell ref="A123:B123"/>
    <mergeCell ref="A131:B131"/>
    <mergeCell ref="A125:B125"/>
    <mergeCell ref="A126:B126"/>
    <mergeCell ref="A127:B127"/>
    <mergeCell ref="A128:B128"/>
    <mergeCell ref="A129:B129"/>
    <mergeCell ref="A130:C130"/>
  </mergeCells>
  <pageMargins left="0.511811024" right="0.511811024" top="0.78740157499999996" bottom="0.78740157499999996" header="0.31496062000000002" footer="0.31496062000000002"/>
  <pageSetup paperSize="9" scale="55" orientation="portrait" r:id="rId1"/>
  <rowBreaks count="1" manualBreakCount="1">
    <brk id="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9</vt:i4>
      </vt:variant>
    </vt:vector>
  </HeadingPairs>
  <TitlesOfParts>
    <vt:vector size="21" baseType="lpstr">
      <vt:lpstr>Fatura</vt:lpstr>
      <vt:lpstr>Proposta</vt:lpstr>
      <vt:lpstr>Diferença</vt:lpstr>
      <vt:lpstr>Diurno</vt:lpstr>
      <vt:lpstr>Diurno FG</vt:lpstr>
      <vt:lpstr>Noturno </vt:lpstr>
      <vt:lpstr>Noturno FG </vt:lpstr>
      <vt:lpstr>Chefe</vt:lpstr>
      <vt:lpstr>Chefe FG </vt:lpstr>
      <vt:lpstr>Uniforme</vt:lpstr>
      <vt:lpstr>Materiais</vt:lpstr>
      <vt:lpstr>Equipamentos</vt:lpstr>
      <vt:lpstr>Chefe!Area_de_impressao</vt:lpstr>
      <vt:lpstr>'Chefe FG '!Area_de_impressao</vt:lpstr>
      <vt:lpstr>Diurno!Area_de_impressao</vt:lpstr>
      <vt:lpstr>'Diurno FG'!Area_de_impressao</vt:lpstr>
      <vt:lpstr>Equipamentos!Area_de_impressao</vt:lpstr>
      <vt:lpstr>Fatura!Area_de_impressao</vt:lpstr>
      <vt:lpstr>'Noturno '!Area_de_impressao</vt:lpstr>
      <vt:lpstr>'Noturno FG '!Area_de_impressao</vt:lpstr>
      <vt:lpstr>Proposta!Area_de_impressao</vt:lpstr>
    </vt:vector>
  </TitlesOfParts>
  <Company>Correios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Alice Pinto Silva</dc:creator>
  <cp:lastModifiedBy>Luciene Cruz</cp:lastModifiedBy>
  <dcterms:created xsi:type="dcterms:W3CDTF">2022-09-28T18:04:13Z</dcterms:created>
  <dcterms:modified xsi:type="dcterms:W3CDTF">2024-04-12T19:29:12Z</dcterms:modified>
</cp:coreProperties>
</file>